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69\Downloads\"/>
    </mc:Choice>
  </mc:AlternateContent>
  <xr:revisionPtr revIDLastSave="0" documentId="13_ncr:1_{CC6D06DC-AFB8-4E15-856E-22DF9B32D47B}" xr6:coauthVersionLast="47" xr6:coauthVersionMax="47" xr10:uidLastSave="{00000000-0000-0000-0000-000000000000}"/>
  <bookViews>
    <workbookView xWindow="-120" yWindow="-120" windowWidth="29040" windowHeight="15720" xr2:uid="{D1CA8E3F-C956-4C3F-BCB4-BD725EA3D75B}"/>
  </bookViews>
  <sheets>
    <sheet name="OMK'er" sheetId="7" r:id="rId1"/>
    <sheet name="§ 19, stk. 2" sheetId="1" r:id="rId2"/>
    <sheet name="§ 32, småhus - lejeforhøjelser" sheetId="6" r:id="rId3"/>
    <sheet name="Enkeltværelser" sheetId="5" r:id="rId4"/>
    <sheet name="§ 32, småhuse" sheetId="2" r:id="rId5"/>
    <sheet name="§ 19, stk. 1 (03.09.06)" sheetId="8" r:id="rId6"/>
  </sheets>
  <definedNames>
    <definedName name="_xlnm._FilterDatabase" localSheetId="1" hidden="1">'§ 19, stk. 2'!$A$1:$O$1</definedName>
    <definedName name="_xlnm._FilterDatabase" localSheetId="2" hidden="1">'§ 32, småhus - lejeforhøjelser'!$A$1:$I$1</definedName>
    <definedName name="_xlnm._FilterDatabase" localSheetId="4" hidden="1">'§ 32, småhuse'!$A$1:$I$1</definedName>
    <definedName name="_xlnm._FilterDatabase" localSheetId="3" hidden="1">Enkeltværelser!$A$1:$I$9</definedName>
    <definedName name="Tekst32" localSheetId="1">'§ 19, stk. 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F10" i="7"/>
  <c r="G10" i="7" s="1"/>
  <c r="F6" i="7"/>
  <c r="G6" i="7" s="1"/>
  <c r="F5" i="7"/>
  <c r="G5" i="7" s="1"/>
  <c r="F5" i="5"/>
  <c r="I5" i="5" s="1"/>
  <c r="I6" i="5"/>
  <c r="I7" i="5"/>
  <c r="I8" i="5"/>
  <c r="I9" i="5"/>
  <c r="H5" i="5"/>
  <c r="H6" i="5"/>
  <c r="H7" i="5"/>
  <c r="H8" i="5"/>
  <c r="H9" i="5"/>
  <c r="H3" i="5"/>
  <c r="I36" i="1"/>
  <c r="H36" i="1"/>
  <c r="I45" i="1"/>
  <c r="G4" i="7"/>
  <c r="G3" i="7"/>
  <c r="I8" i="8"/>
  <c r="F4" i="5"/>
  <c r="I4" i="5" s="1"/>
  <c r="E4" i="5"/>
  <c r="H4" i="5" s="1"/>
  <c r="I18" i="2" l="1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H9" i="2"/>
  <c r="I10" i="1"/>
  <c r="I16" i="1"/>
  <c r="I9" i="8"/>
  <c r="I10" i="8"/>
  <c r="I11" i="8"/>
  <c r="I7" i="8"/>
  <c r="I12" i="8"/>
  <c r="I13" i="8"/>
  <c r="I4" i="8"/>
  <c r="I5" i="8"/>
  <c r="I6" i="8"/>
  <c r="I14" i="8"/>
  <c r="I3" i="8"/>
  <c r="I15" i="8"/>
  <c r="I16" i="8"/>
  <c r="I17" i="8"/>
  <c r="I18" i="8"/>
  <c r="I2" i="8"/>
  <c r="H45" i="1"/>
  <c r="I2" i="5"/>
  <c r="I3" i="5"/>
  <c r="H2" i="5"/>
  <c r="H2" i="2"/>
  <c r="H3" i="2"/>
  <c r="H4" i="2"/>
  <c r="H5" i="2"/>
  <c r="H6" i="2"/>
  <c r="H7" i="2"/>
  <c r="H8" i="2"/>
  <c r="H10" i="2"/>
  <c r="H11" i="2"/>
  <c r="H12" i="2"/>
  <c r="H13" i="2"/>
  <c r="H14" i="2"/>
  <c r="H15" i="2"/>
  <c r="H16" i="2"/>
  <c r="H17" i="2"/>
  <c r="H18" i="2"/>
  <c r="I2" i="6"/>
  <c r="I3" i="6"/>
  <c r="I4" i="6"/>
  <c r="I5" i="6"/>
  <c r="I6" i="6"/>
  <c r="H2" i="6"/>
  <c r="H3" i="6"/>
  <c r="H4" i="6"/>
  <c r="H5" i="6"/>
  <c r="H6" i="6"/>
  <c r="I8" i="1"/>
  <c r="I7" i="1"/>
  <c r="I20" i="1"/>
  <c r="I19" i="1"/>
  <c r="I17" i="1"/>
  <c r="I5" i="1"/>
  <c r="I15" i="1"/>
  <c r="I14" i="1"/>
  <c r="I13" i="1"/>
  <c r="I4" i="1"/>
  <c r="I12" i="1"/>
  <c r="I11" i="1"/>
  <c r="I9" i="1"/>
  <c r="I2" i="1"/>
  <c r="I3" i="1"/>
  <c r="I6" i="1"/>
  <c r="I30" i="1"/>
  <c r="I61" i="1"/>
  <c r="I29" i="1"/>
  <c r="I28" i="1"/>
  <c r="I27" i="1"/>
  <c r="I56" i="1"/>
  <c r="I26" i="1"/>
  <c r="I52" i="1"/>
  <c r="I55" i="1"/>
  <c r="I48" i="1"/>
  <c r="I44" i="1"/>
  <c r="I38" i="1"/>
  <c r="I51" i="1"/>
  <c r="I66" i="1"/>
  <c r="I54" i="1"/>
  <c r="I31" i="1"/>
  <c r="I43" i="1"/>
  <c r="I65" i="1"/>
  <c r="I22" i="1"/>
  <c r="I21" i="1"/>
  <c r="I47" i="1"/>
  <c r="I58" i="1"/>
  <c r="I64" i="1"/>
  <c r="I42" i="1"/>
  <c r="I63" i="1"/>
  <c r="I53" i="1"/>
  <c r="I57" i="1"/>
  <c r="I35" i="1"/>
  <c r="I40" i="1"/>
  <c r="I62" i="1"/>
  <c r="I73" i="1"/>
  <c r="I46" i="1"/>
  <c r="I32" i="1"/>
  <c r="I39" i="1"/>
  <c r="I60" i="1"/>
  <c r="I72" i="1"/>
  <c r="I71" i="1"/>
  <c r="I74" i="1"/>
  <c r="I41" i="1"/>
  <c r="I25" i="1"/>
  <c r="I34" i="1"/>
  <c r="I24" i="1"/>
  <c r="I23" i="1"/>
  <c r="I33" i="1"/>
  <c r="I50" i="1"/>
  <c r="I68" i="1"/>
  <c r="I59" i="1"/>
  <c r="I49" i="1"/>
  <c r="I37" i="1"/>
  <c r="I67" i="1"/>
  <c r="I70" i="1"/>
  <c r="I69" i="1"/>
  <c r="H8" i="1"/>
  <c r="H7" i="1"/>
  <c r="H18" i="1"/>
  <c r="H20" i="1"/>
  <c r="H19" i="1"/>
  <c r="H17" i="1"/>
  <c r="H5" i="1"/>
  <c r="H16" i="1"/>
  <c r="H15" i="1"/>
  <c r="H14" i="1"/>
  <c r="H13" i="1"/>
  <c r="H4" i="1"/>
  <c r="H12" i="1"/>
  <c r="H11" i="1"/>
  <c r="H10" i="1"/>
  <c r="H9" i="1"/>
  <c r="H2" i="1"/>
  <c r="H3" i="1"/>
  <c r="H6" i="1"/>
  <c r="H30" i="1"/>
  <c r="H61" i="1"/>
  <c r="H29" i="1"/>
  <c r="H28" i="1"/>
  <c r="H27" i="1"/>
  <c r="H56" i="1"/>
  <c r="H26" i="1"/>
  <c r="H52" i="1"/>
  <c r="H55" i="1"/>
  <c r="H48" i="1"/>
  <c r="H44" i="1"/>
  <c r="H38" i="1"/>
  <c r="H51" i="1"/>
  <c r="H66" i="1"/>
  <c r="H54" i="1"/>
  <c r="H31" i="1"/>
  <c r="H43" i="1"/>
  <c r="H65" i="1"/>
  <c r="H22" i="1"/>
  <c r="H21" i="1"/>
  <c r="H47" i="1"/>
  <c r="H58" i="1"/>
  <c r="H64" i="1"/>
  <c r="H42" i="1"/>
  <c r="H63" i="1"/>
  <c r="H53" i="1"/>
  <c r="H57" i="1"/>
  <c r="H35" i="1"/>
  <c r="H40" i="1"/>
  <c r="H62" i="1"/>
  <c r="H73" i="1"/>
  <c r="H46" i="1"/>
  <c r="H32" i="1"/>
  <c r="H39" i="1"/>
  <c r="H60" i="1"/>
  <c r="H72" i="1"/>
  <c r="H71" i="1"/>
  <c r="H74" i="1"/>
  <c r="H41" i="1"/>
  <c r="H25" i="1"/>
  <c r="H34" i="1"/>
  <c r="H24" i="1"/>
  <c r="H23" i="1"/>
  <c r="H33" i="1"/>
  <c r="H50" i="1"/>
  <c r="H68" i="1"/>
  <c r="H59" i="1"/>
  <c r="H49" i="1"/>
  <c r="H37" i="1"/>
  <c r="H67" i="1"/>
  <c r="H70" i="1"/>
  <c r="H69" i="1"/>
</calcChain>
</file>

<file path=xl/sharedStrings.xml><?xml version="1.0" encoding="utf-8"?>
<sst xmlns="http://schemas.openxmlformats.org/spreadsheetml/2006/main" count="1265" uniqueCount="516">
  <si>
    <t>Sagsnr.</t>
  </si>
  <si>
    <t>Adresse</t>
  </si>
  <si>
    <t>Bydel</t>
  </si>
  <si>
    <t>Nævn</t>
  </si>
  <si>
    <t>OMK pr.</t>
  </si>
  <si>
    <t>Godkendt budgetleje u. hensættelser pr. m2</t>
  </si>
  <si>
    <t>Godkendt budget m. udvendig vedl. pr. m2</t>
  </si>
  <si>
    <t>Ejendommens m²</t>
  </si>
  <si>
    <t>Antal boliger</t>
  </si>
  <si>
    <t>Opførselsår</t>
  </si>
  <si>
    <t>Bemærkninger</t>
  </si>
  <si>
    <t>Afgørelsesdato</t>
  </si>
  <si>
    <t>2023-0329609</t>
  </si>
  <si>
    <t>Nørrebrogade 174-176 / Gormsgade 2 A-B / Allersgade 1-3</t>
  </si>
  <si>
    <t>København N</t>
  </si>
  <si>
    <t>Ankenævn</t>
  </si>
  <si>
    <t>1. Januar 2022</t>
  </si>
  <si>
    <t>Anke vedr. tillæg/merleje</t>
  </si>
  <si>
    <t>5. december 2023</t>
  </si>
  <si>
    <t>2023-0142668</t>
  </si>
  <si>
    <t>Jagtvej 183-183 A / Australiensvej 30-34 / Ved Klosteret 2-12</t>
  </si>
  <si>
    <t xml:space="preserve"> København Ø</t>
  </si>
  <si>
    <t>1. marts 2021</t>
  </si>
  <si>
    <t>26. oktober 2023</t>
  </si>
  <si>
    <t>2022-0317857</t>
  </si>
  <si>
    <t>Malmøgade 2</t>
  </si>
  <si>
    <t xml:space="preserve">København Ø </t>
  </si>
  <si>
    <t> 1. april 2021</t>
  </si>
  <si>
    <t>Oprindeligt afgjort 12/12'23</t>
  </si>
  <si>
    <t>10. april 2024</t>
  </si>
  <si>
    <t>2022-0255093</t>
  </si>
  <si>
    <t>Dronningens Tværgade 23-35 / Borgergade 15</t>
  </si>
  <si>
    <t>København K</t>
  </si>
  <si>
    <t> 1. januar 2020</t>
  </si>
  <si>
    <t>Fordelt ved vurderingsleje</t>
  </si>
  <si>
    <t>21. november 2023</t>
  </si>
  <si>
    <t>2022-0244953</t>
  </si>
  <si>
    <t>Dronningens Tværgade 23-35</t>
  </si>
  <si>
    <t>1. januar 2022</t>
  </si>
  <si>
    <t>21. december 2023</t>
  </si>
  <si>
    <t>2022-0243214</t>
  </si>
  <si>
    <t>Ringertoften 2-36/Tomsgårdsvej 59-67/Skoleholdervej 21-23/Gravervænget 1-23</t>
  </si>
  <si>
    <t xml:space="preserve">København NV </t>
  </si>
  <si>
    <t>1. januar 2021</t>
  </si>
  <si>
    <t>1. marts 2023</t>
  </si>
  <si>
    <t>2022-0233832</t>
  </si>
  <si>
    <t>Ringertoften 2-36 / Tomsgårdsvej 59-67 / Skoleholdervej 21-23 / Gravervænget 1-23</t>
  </si>
  <si>
    <t xml:space="preserve"> 1. januar 2022</t>
  </si>
  <si>
    <t>27. feburar 2023</t>
  </si>
  <si>
    <t>2022-0173849</t>
  </si>
  <si>
    <t>Amagerbrogade 67 / Belgiensgade 2-4</t>
  </si>
  <si>
    <t>København S</t>
  </si>
  <si>
    <t>12. januar 2023</t>
  </si>
  <si>
    <t>2022-0128529</t>
  </si>
  <si>
    <t>Øster Søgade 36 / Sølvgade 105</t>
  </si>
  <si>
    <t xml:space="preserve">København K </t>
  </si>
  <si>
    <t xml:space="preserve"> 1. april 2020 </t>
  </si>
  <si>
    <t>28. september 2023</t>
  </si>
  <si>
    <t>2022-0009966</t>
  </si>
  <si>
    <t>Sjællandsgade 59 A-C + 61 A-C + 63-69 / Fensmarksgade 1-3</t>
  </si>
  <si>
    <t xml:space="preserve"> 1. januar 2019</t>
  </si>
  <si>
    <t>28. juli 2023</t>
  </si>
  <si>
    <t>2022-0009766</t>
  </si>
  <si>
    <t>Sjællandsgade 59 A-C + 61 A-C + 63-69</t>
  </si>
  <si>
    <t xml:space="preserve">København N </t>
  </si>
  <si>
    <t>1. april 2020</t>
  </si>
  <si>
    <t>Aftalt leje, årlig</t>
  </si>
  <si>
    <t>Godkendt leje, årlig</t>
  </si>
  <si>
    <t>m²</t>
  </si>
  <si>
    <t>Aftalt leje pr. m², årlig</t>
  </si>
  <si>
    <t>Godkendt leje pr. m², årlig</t>
  </si>
  <si>
    <t>Lejefastsættelses-tidspunktet</t>
  </si>
  <si>
    <t>Indvendig vedl.pligt</t>
  </si>
  <si>
    <t>Vand inklusive (aconto =nej)</t>
  </si>
  <si>
    <t>Møbleret</t>
  </si>
  <si>
    <t>Moderniseringsår</t>
  </si>
  <si>
    <t>2023-0012010</t>
  </si>
  <si>
    <t xml:space="preserve">Viborggade 47,  2100 </t>
  </si>
  <si>
    <t>København Ø</t>
  </si>
  <si>
    <t>lejer</t>
  </si>
  <si>
    <t>Nej</t>
  </si>
  <si>
    <t>5.december 2023</t>
  </si>
  <si>
    <t>2023-0006326</t>
  </si>
  <si>
    <t xml:space="preserve">Vardegade 13, 2100 </t>
  </si>
  <si>
    <t xml:space="preserve">15. februar 2021 </t>
  </si>
  <si>
    <t xml:space="preserve">lejer </t>
  </si>
  <si>
    <t>Ja</t>
  </si>
  <si>
    <t>28.juni 2023</t>
  </si>
  <si>
    <t>2023-0139646</t>
  </si>
  <si>
    <t xml:space="preserve">Herman Triers Plads 1, 4. - 4, 1631 </t>
  </si>
  <si>
    <t>København V</t>
  </si>
  <si>
    <t xml:space="preserve">25.august 2023 </t>
  </si>
  <si>
    <t>2023-0224370</t>
  </si>
  <si>
    <t xml:space="preserve">Herman Triers Plads 1, 1. - 2, 1631 </t>
  </si>
  <si>
    <t>2022-0377894</t>
  </si>
  <si>
    <t xml:space="preserve">Hørsholmsgade 22 E, 2200 </t>
  </si>
  <si>
    <t>1. april 2021</t>
  </si>
  <si>
    <t xml:space="preserve">24.april 2023 </t>
  </si>
  <si>
    <t>2023-0382356</t>
  </si>
  <si>
    <t xml:space="preserve">Slagelsegade 5, 2100 </t>
  </si>
  <si>
    <t>1. januar 2020</t>
  </si>
  <si>
    <t>20.april 2023</t>
  </si>
  <si>
    <t>2023-0445377</t>
  </si>
  <si>
    <t xml:space="preserve">Ved Vænget 3, 2100 </t>
  </si>
  <si>
    <t>1.maj 2021</t>
  </si>
  <si>
    <t>12.maj 2023</t>
  </si>
  <si>
    <t>2023-0112500</t>
  </si>
  <si>
    <t xml:space="preserve">Hejrevej 42,  2400 </t>
  </si>
  <si>
    <t>København NV</t>
  </si>
  <si>
    <t>1. september 2021</t>
  </si>
  <si>
    <t>11.september 2023</t>
  </si>
  <si>
    <t>2023-0133040</t>
  </si>
  <si>
    <t xml:space="preserve">Glentevej 42, 2400 </t>
  </si>
  <si>
    <t>18. marts 2022</t>
  </si>
  <si>
    <t>2023-0139627</t>
  </si>
  <si>
    <t xml:space="preserve">Herman Triers Plads 7, 1631 </t>
  </si>
  <si>
    <t>2023-0139636</t>
  </si>
  <si>
    <t xml:space="preserve">Herman Triers Plads 1, 5. - 3, 1631 </t>
  </si>
  <si>
    <t>2023-0139655</t>
  </si>
  <si>
    <t>15. febrauar 2022</t>
  </si>
  <si>
    <t>2023-0139661</t>
  </si>
  <si>
    <t xml:space="preserve">Herman Triers Plads 1, , 1631 </t>
  </si>
  <si>
    <t>1. marts 2022</t>
  </si>
  <si>
    <t>2023-0145429</t>
  </si>
  <si>
    <t xml:space="preserve">Herman Triers Plads 1, 5. - 4, 1631 </t>
  </si>
  <si>
    <t>17. januar 2022</t>
  </si>
  <si>
    <t>2023-0222353</t>
  </si>
  <si>
    <t xml:space="preserve">Hørsholmsgade 22 H,  2200 </t>
  </si>
  <si>
    <t>1. juni 2021</t>
  </si>
  <si>
    <t xml:space="preserve">nej </t>
  </si>
  <si>
    <t>2023-0228801</t>
  </si>
  <si>
    <t xml:space="preserve">Herman Triers Plads 1, 1. - 1, 1631 </t>
  </si>
  <si>
    <t>ja</t>
  </si>
  <si>
    <t>2023-0275973</t>
  </si>
  <si>
    <t xml:space="preserve">Herman Triers Plads 3, 4. - 3, 1631 </t>
  </si>
  <si>
    <t>2023-0269651</t>
  </si>
  <si>
    <t xml:space="preserve">Vardegade 5,  2100 </t>
  </si>
  <si>
    <t>udlejer</t>
  </si>
  <si>
    <t>11.oktober 2023</t>
  </si>
  <si>
    <t>2023-0275942</t>
  </si>
  <si>
    <t xml:space="preserve">Herman Triers Plads 5, 3. - 1, 1631 </t>
  </si>
  <si>
    <t>10.oktober 2023</t>
  </si>
  <si>
    <t>2022-0209063</t>
  </si>
  <si>
    <t xml:space="preserve">Tåsingegade 20, 2100 </t>
  </si>
  <si>
    <t>1. juli 2023</t>
  </si>
  <si>
    <t>9.maj 2023</t>
  </si>
  <si>
    <t>2022-0220802</t>
  </si>
  <si>
    <t xml:space="preserve">Odensegade 10,  2100 </t>
  </si>
  <si>
    <t>4.december 2023</t>
  </si>
  <si>
    <t>2022-0056193</t>
  </si>
  <si>
    <t xml:space="preserve">Gammel Jernbanevej 39 A,  2500 </t>
  </si>
  <si>
    <t>Valby</t>
  </si>
  <si>
    <t>28.september 2023</t>
  </si>
  <si>
    <t>2022-0057787</t>
  </si>
  <si>
    <t xml:space="preserve">Gammel Jernbanevej 39 A, 2500 </t>
  </si>
  <si>
    <t>15. november</t>
  </si>
  <si>
    <t>2022-0058458</t>
  </si>
  <si>
    <t xml:space="preserve">Gammel Jernbanevej 37 A, 2500 </t>
  </si>
  <si>
    <t>2022-0336496</t>
  </si>
  <si>
    <t xml:space="preserve">Åbakkevej 24, 2720 </t>
  </si>
  <si>
    <t>Vanløse</t>
  </si>
  <si>
    <t>1. oktober 2020</t>
  </si>
  <si>
    <t xml:space="preserve">2022-0360611 </t>
  </si>
  <si>
    <t xml:space="preserve">Dybendalsvej 31, Vanløse </t>
  </si>
  <si>
    <t>15. juli 2020</t>
  </si>
  <si>
    <t>2022-0363564</t>
  </si>
  <si>
    <t xml:space="preserve">Vanløse Alle 37, 2720 </t>
  </si>
  <si>
    <t>2022-0364238</t>
  </si>
  <si>
    <t xml:space="preserve">Vanløse Alle 19,  2720 </t>
  </si>
  <si>
    <t>2022-0372476</t>
  </si>
  <si>
    <t xml:space="preserve">Vanløse Alle 20, 2720 </t>
  </si>
  <si>
    <t>15. juni 2021</t>
  </si>
  <si>
    <t>2022-0227426</t>
  </si>
  <si>
    <t xml:space="preserve">Ryesgade 57,  2100 </t>
  </si>
  <si>
    <t>28.juli 2023</t>
  </si>
  <si>
    <t>2022-0099864</t>
  </si>
  <si>
    <t xml:space="preserve">Jacob Erlandsens Gade 2,  2100 </t>
  </si>
  <si>
    <t>28.februar 2023</t>
  </si>
  <si>
    <t>2022-0056171</t>
  </si>
  <si>
    <t xml:space="preserve">Gammel Jernbanevej 39,2500 </t>
  </si>
  <si>
    <t>2022-0057806</t>
  </si>
  <si>
    <t xml:space="preserve">Gammel Jernbanevej 37,  2500 </t>
  </si>
  <si>
    <t>2022-0136007</t>
  </si>
  <si>
    <t xml:space="preserve">Odensegade 6,  2100 </t>
  </si>
  <si>
    <t>1. november 2019</t>
  </si>
  <si>
    <t>27.marts 2023</t>
  </si>
  <si>
    <t>2021-0356594</t>
  </si>
  <si>
    <t xml:space="preserve">Stockholmsgade 11,  2100 </t>
  </si>
  <si>
    <t>1. juli 2019</t>
  </si>
  <si>
    <t>Lejer</t>
  </si>
  <si>
    <t>1985/1986 og 2009/2010</t>
  </si>
  <si>
    <t>27. januar 2023</t>
  </si>
  <si>
    <t>2022-0033360</t>
  </si>
  <si>
    <t xml:space="preserve">Rentemestervej 22,  2400 </t>
  </si>
  <si>
    <t>nej</t>
  </si>
  <si>
    <t>23.marts 2023</t>
  </si>
  <si>
    <t>2022-0235609</t>
  </si>
  <si>
    <t xml:space="preserve">Ravnsborggade 17 B, 2200 </t>
  </si>
  <si>
    <t>15. marts 2019</t>
  </si>
  <si>
    <t>21.marts 2023</t>
  </si>
  <si>
    <t xml:space="preserve">2022-0099283 </t>
  </si>
  <si>
    <t xml:space="preserve">Vennemindevej 62,  2100 </t>
  </si>
  <si>
    <t>1. juli 2020</t>
  </si>
  <si>
    <t>21.august 2023</t>
  </si>
  <si>
    <t>2022-0119320</t>
  </si>
  <si>
    <t xml:space="preserve">Vølundsgade 31,  2200 </t>
  </si>
  <si>
    <t>København  N</t>
  </si>
  <si>
    <t>1. auguat 2020</t>
  </si>
  <si>
    <t>21. marts 2023</t>
  </si>
  <si>
    <t>2022-0073353</t>
  </si>
  <si>
    <t xml:space="preserve">Store Kongensgade 63, 1264 </t>
  </si>
  <si>
    <t>21. april 2023</t>
  </si>
  <si>
    <t xml:space="preserve">2022-0180109 </t>
  </si>
  <si>
    <t xml:space="preserve">Ringstedgade 7, 2100 </t>
  </si>
  <si>
    <t>2022-0220908</t>
  </si>
  <si>
    <t>Slagelsegade 5, 2100</t>
  </si>
  <si>
    <t>2022-0298803</t>
  </si>
  <si>
    <t xml:space="preserve">Lombardigade 7, 2300 </t>
  </si>
  <si>
    <t>1. februar 2020</t>
  </si>
  <si>
    <t>2020-0134893</t>
  </si>
  <si>
    <t xml:space="preserve">Hallandsgade 4, 2300 </t>
  </si>
  <si>
    <t xml:space="preserve"> København S</t>
  </si>
  <si>
    <t>1. april 2018</t>
  </si>
  <si>
    <t>2.februar 2023</t>
  </si>
  <si>
    <t>2022-0108030</t>
  </si>
  <si>
    <t xml:space="preserve">Havnegade 21, 1058 </t>
  </si>
  <si>
    <t>15. juni 2020</t>
  </si>
  <si>
    <t>19.april 2023</t>
  </si>
  <si>
    <t>2022-0208448</t>
  </si>
  <si>
    <t xml:space="preserve">Dronningens Tværgade 23, 4. - 4, 1302 </t>
  </si>
  <si>
    <t xml:space="preserve">udlejer </t>
  </si>
  <si>
    <t>2022-0298859</t>
  </si>
  <si>
    <t xml:space="preserve">Knabrostræde 15, 1210 </t>
  </si>
  <si>
    <t>2022-0033408</t>
  </si>
  <si>
    <t xml:space="preserve">Lundingsgade 3, 2100 </t>
  </si>
  <si>
    <t>16.januar 2023</t>
  </si>
  <si>
    <t>2022-0050190</t>
  </si>
  <si>
    <t xml:space="preserve">Rantzausgade 42, 2200 </t>
  </si>
  <si>
    <t>30. juni 2020</t>
  </si>
  <si>
    <t xml:space="preserve">Moderniseringsarbejderne er udført i 2000, og herefter med opretholdelse i 2020. </t>
  </si>
  <si>
    <t>13.febraur 2023</t>
  </si>
  <si>
    <t>2022-0233463</t>
  </si>
  <si>
    <t xml:space="preserve">Amagerbrogade 119, 2300 </t>
  </si>
  <si>
    <t>15. april 2021</t>
  </si>
  <si>
    <t>2020-2021</t>
  </si>
  <si>
    <t>13.december 2023</t>
  </si>
  <si>
    <t>2022-0330564</t>
  </si>
  <si>
    <t>Husumgade 24,  2200</t>
  </si>
  <si>
    <t>1. november 2020</t>
  </si>
  <si>
    <t>2022-0169809</t>
  </si>
  <si>
    <t xml:space="preserve">Sankt Jørgens Alle 2,  1615 </t>
  </si>
  <si>
    <t>12.september 2023</t>
  </si>
  <si>
    <t>2022-0231838</t>
  </si>
  <si>
    <t xml:space="preserve">Hallandsgade 6, 2300 </t>
  </si>
  <si>
    <t>2022-0317992</t>
  </si>
  <si>
    <t xml:space="preserve">Frederiksborggade 32, 1360 </t>
  </si>
  <si>
    <t>2012/2013</t>
  </si>
  <si>
    <t>2022-0345675</t>
  </si>
  <si>
    <t xml:space="preserve">Sommerstedgade 18,  1718 </t>
  </si>
  <si>
    <t xml:space="preserve">København V </t>
  </si>
  <si>
    <t>1. maj 2020</t>
  </si>
  <si>
    <t>2022-0155758</t>
  </si>
  <si>
    <t xml:space="preserve">Ringertoften 34,  2400 </t>
  </si>
  <si>
    <t>12.oktober 2023</t>
  </si>
  <si>
    <t>2022-0190887</t>
  </si>
  <si>
    <t xml:space="preserve">Uplandsgade 36 B, 2300 </t>
  </si>
  <si>
    <t xml:space="preserve">2022-0045492 </t>
  </si>
  <si>
    <t xml:space="preserve">Willemoesgade 31,  2100 </t>
  </si>
  <si>
    <t>1. august 2020</t>
  </si>
  <si>
    <t>2022-0078221</t>
  </si>
  <si>
    <t xml:space="preserve">Ved Vænget 3,  2100 </t>
  </si>
  <si>
    <t>1. maj 2021</t>
  </si>
  <si>
    <t>2022-0366103</t>
  </si>
  <si>
    <t xml:space="preserve">Nordre Frihavnsgade 54, 2100 </t>
  </si>
  <si>
    <t>Lejemålet er moderniseret eller påbegyndt moderniseret før 1. juli 2020</t>
  </si>
  <si>
    <t>2022-0113402</t>
  </si>
  <si>
    <t xml:space="preserve">Bredegrund 40,  2300 </t>
  </si>
  <si>
    <t>12.januar 2023</t>
  </si>
  <si>
    <t>2022-0177519</t>
  </si>
  <si>
    <t xml:space="preserve">Kastelsvej 20, 2100 </t>
  </si>
  <si>
    <t>2022-0185904</t>
  </si>
  <si>
    <t>2022-0220830</t>
  </si>
  <si>
    <t xml:space="preserve">Slagelsegade 5 A, 2100 </t>
  </si>
  <si>
    <t>2022-0233165</t>
  </si>
  <si>
    <t xml:space="preserve">Nørrebrogade 30, 2200 </t>
  </si>
  <si>
    <t>15. maj 2019</t>
  </si>
  <si>
    <t>Udlejer</t>
  </si>
  <si>
    <t>2022-0019339</t>
  </si>
  <si>
    <t xml:space="preserve">Griffenfeldsgade 13 A, 2200 </t>
  </si>
  <si>
    <t>15. december 2019</t>
  </si>
  <si>
    <t>11.januar 2023</t>
  </si>
  <si>
    <t>2022-0048228</t>
  </si>
  <si>
    <t xml:space="preserve">Borthigsgade 18,  2100 </t>
  </si>
  <si>
    <t>15. spetember 2019</t>
  </si>
  <si>
    <t>2022-0003554</t>
  </si>
  <si>
    <t xml:space="preserve">Nørre Farimagsgade 63, 1364 </t>
  </si>
  <si>
    <t>15. august 2020</t>
  </si>
  <si>
    <t>10.maj 2023</t>
  </si>
  <si>
    <t>2022-0019305</t>
  </si>
  <si>
    <t xml:space="preserve">Nørre Farimagsgade 27 A,  1364 </t>
  </si>
  <si>
    <t>2022-0076577</t>
  </si>
  <si>
    <t xml:space="preserve">Nørre Farimagsgade 27 B, 1364 </t>
  </si>
  <si>
    <t xml:space="preserve">2022-0076619 </t>
  </si>
  <si>
    <t xml:space="preserve">Nørre Farimagsgade 29, 1364 </t>
  </si>
  <si>
    <t>2022-0113317</t>
  </si>
  <si>
    <t xml:space="preserve">Nørre Farimagsgade 31, 1364 </t>
  </si>
  <si>
    <t>15. september 2020</t>
  </si>
  <si>
    <t xml:space="preserve">2022-0076416 </t>
  </si>
  <si>
    <t xml:space="preserve">Nygårdsvej 3 A, 2100 </t>
  </si>
  <si>
    <t>Varslet leje, årlig</t>
  </si>
  <si>
    <t>Varslet leje pr. m², årlig</t>
  </si>
  <si>
    <t>Indvendig vedligeholdelsespligt</t>
  </si>
  <si>
    <t>Koldt vand aconto</t>
  </si>
  <si>
    <t>Moderniseringsgrad</t>
  </si>
  <si>
    <t xml:space="preserve"> 2023-0053790</t>
  </si>
  <si>
    <t>Stockholmsgade 49, 2100</t>
  </si>
  <si>
    <t>København  Ø</t>
  </si>
  <si>
    <t>1. april 2022</t>
  </si>
  <si>
    <t>Nyere moderniseret køkken og badeværelse (2017).</t>
  </si>
  <si>
    <t xml:space="preserve">25. oktober 2023 </t>
  </si>
  <si>
    <t>2023-0026324</t>
  </si>
  <si>
    <t>J.P.E. Hartmanns Alle 33, 2500</t>
  </si>
  <si>
    <t xml:space="preserve">Valby </t>
  </si>
  <si>
    <t xml:space="preserve">Moderniseret køkken og ældre moderniseret bad.  </t>
  </si>
  <si>
    <t>20. maj 2023</t>
  </si>
  <si>
    <t>2022-0326384</t>
  </si>
  <si>
    <t>Burmeistersgade 27, 1429</t>
  </si>
  <si>
    <t>1. august 2021</t>
  </si>
  <si>
    <t xml:space="preserve">Moderniseret køkken og bad.  </t>
  </si>
  <si>
    <t>2022-0304806</t>
  </si>
  <si>
    <t>Fiolstræde 26, 1171</t>
  </si>
  <si>
    <t>Københvan K</t>
  </si>
  <si>
    <t>Ældre moderniseret køkken og bad. Forsatsvinduer, el-radiatorer samt brændeovn.</t>
  </si>
  <si>
    <t>2. juni 2023</t>
  </si>
  <si>
    <t>2022-0067146</t>
  </si>
  <si>
    <t>Vibekegade 3, 2100</t>
  </si>
  <si>
    <t xml:space="preserve">Københvan Ø </t>
  </si>
  <si>
    <t>Moderniseringer lavet af lejer, herudover kun fjernvarme og forsatsruder</t>
  </si>
  <si>
    <t>28. februar 2023</t>
  </si>
  <si>
    <t>Aftalt leje, måned</t>
  </si>
  <si>
    <t>Godkendt leje pr. måned</t>
  </si>
  <si>
    <t>Lejefastsættelsestidspunktet</t>
  </si>
  <si>
    <t>Klubværelse/ accessorisk</t>
  </si>
  <si>
    <t>2022-0135161</t>
  </si>
  <si>
    <t>Ravnsborggade 5A, 2200</t>
  </si>
  <si>
    <t>18. januar 2020</t>
  </si>
  <si>
    <t>Accessorisk</t>
  </si>
  <si>
    <t>Ikke besigtiget</t>
  </si>
  <si>
    <t>3. april 2023</t>
  </si>
  <si>
    <t>2022-0128798</t>
  </si>
  <si>
    <t>Øresundsvej 22, 2300</t>
  </si>
  <si>
    <t>15. februar 2019</t>
  </si>
  <si>
    <t>Fremgår ikke af afgørelsen</t>
  </si>
  <si>
    <t>24. april 2023</t>
  </si>
  <si>
    <t>2022-0056140</t>
  </si>
  <si>
    <t>Nørrebrogade 51, 2200</t>
  </si>
  <si>
    <t>Klubværelse</t>
  </si>
  <si>
    <t>Hotellignende værelse</t>
  </si>
  <si>
    <t>20.juni 2023</t>
  </si>
  <si>
    <t>2022-0171205</t>
  </si>
  <si>
    <t>Oldermandsvej 47, 2400</t>
  </si>
  <si>
    <t>Moderniseret køkken og bad, altan i værelset og en i køkkenet.</t>
  </si>
  <si>
    <t>2022-0192185</t>
  </si>
  <si>
    <t>Gammel Kongevej 25, 1610</t>
  </si>
  <si>
    <t xml:space="preserve">Københvan V </t>
  </si>
  <si>
    <t>Stort, ældre køkken. 2 moderniserede badeværelser</t>
  </si>
  <si>
    <t>17.februar 2023</t>
  </si>
  <si>
    <t>2022-0192296</t>
  </si>
  <si>
    <t>29. december 2021</t>
  </si>
  <si>
    <t>2022-0192211</t>
  </si>
  <si>
    <t>2022-0359867</t>
  </si>
  <si>
    <t>Esthersvej 34, 2900</t>
  </si>
  <si>
    <t>Hellerup</t>
  </si>
  <si>
    <t>19. maj 2021</t>
  </si>
  <si>
    <t>Moderniseret køkken og bad.</t>
  </si>
  <si>
    <t>Lejefastsættelses-tidspunkt</t>
  </si>
  <si>
    <t>2023-0266569</t>
  </si>
  <si>
    <t>Marathonvej 15, 2300</t>
  </si>
  <si>
    <t xml:space="preserve">København S </t>
  </si>
  <si>
    <t>17. marts 2022</t>
  </si>
  <si>
    <t>Moderniseret køkken. Ældre bad med håndbrus.</t>
  </si>
  <si>
    <t>2023-0136850</t>
  </si>
  <si>
    <t>Skindergade 19, 1159</t>
  </si>
  <si>
    <t>Fuldt møbleret</t>
  </si>
  <si>
    <t>Forsats og koblede vinduer. Moderniseret køkken og bad</t>
  </si>
  <si>
    <t xml:space="preserve"> 2023-0040759 </t>
  </si>
  <si>
    <t>Rosenvængets Alle 6, 2100</t>
  </si>
  <si>
    <t xml:space="preserve">ja </t>
  </si>
  <si>
    <t>Moderniseret køkken og nyere moderniseret bad. Hems</t>
  </si>
  <si>
    <t>2023-0024926</t>
  </si>
  <si>
    <t>Højbovej 3 A, 2500</t>
  </si>
  <si>
    <t xml:space="preserve">Moderniseret bad. </t>
  </si>
  <si>
    <t>2023-0021538</t>
  </si>
  <si>
    <t>Dronningens Tværgade 8 B, 1302</t>
  </si>
  <si>
    <t>15. februar 2021</t>
  </si>
  <si>
    <t>Nyere moderniseret køkken og bad</t>
  </si>
  <si>
    <t>2022-0407215</t>
  </si>
  <si>
    <t>Studiestræde 32 A, 1455</t>
  </si>
  <si>
    <t>15. oktober 2020</t>
  </si>
  <si>
    <t>6.oktober 2023</t>
  </si>
  <si>
    <t>2022-0405871</t>
  </si>
  <si>
    <t>Jyllingevej 90, 2720</t>
  </si>
  <si>
    <t xml:space="preserve">Vanløse </t>
  </si>
  <si>
    <t>24. februar 2022</t>
  </si>
  <si>
    <t>Lavt til loftet og ikke godkendt til beboelse (ingen nødudgange). P-plads en del af det lejede</t>
  </si>
  <si>
    <t>Elvarme og moderniseret badeværelse.</t>
  </si>
  <si>
    <t>13.februar 2023</t>
  </si>
  <si>
    <t>2022-0404878</t>
  </si>
  <si>
    <t>Æbeløgade 27, 2100</t>
  </si>
  <si>
    <t>Moderniseret køkken (2013), delvist moderniseret bad (2016)</t>
  </si>
  <si>
    <t>22.marts 2023</t>
  </si>
  <si>
    <t>2022-0356777</t>
  </si>
  <si>
    <t>Otto Mallings Gade 2, 2100</t>
  </si>
  <si>
    <t>1. september 2020</t>
  </si>
  <si>
    <t>Moderniseret køkken og bad. Ny altan (2021)</t>
  </si>
  <si>
    <t>2022-0328470</t>
  </si>
  <si>
    <t>Nordre Frihavnsgade 15, 2100</t>
  </si>
  <si>
    <t>1. april 20221</t>
  </si>
  <si>
    <t>Tidsbegrænset</t>
  </si>
  <si>
    <t xml:space="preserve">Nyere moderniseret køkken og bad. </t>
  </si>
  <si>
    <t>2022-0318064</t>
  </si>
  <si>
    <t>Haraldsgade 58, 2100</t>
  </si>
  <si>
    <t>inkl. varslet tillæg på 124 kr./m2 for isolering, vinduer, døre, dørtelefon (2021)</t>
  </si>
  <si>
    <t xml:space="preserve">Delvist moderniseret køkken. Moderniseret bad. </t>
  </si>
  <si>
    <t>2022-0223681</t>
  </si>
  <si>
    <t>Strandgade 10 A, 1401</t>
  </si>
  <si>
    <t>Nyere moderniseret køkken og badeværelse. Forsatsvinduer.</t>
  </si>
  <si>
    <t>2022-0190096</t>
  </si>
  <si>
    <t>Frederiksborgvej 29, 2400</t>
  </si>
  <si>
    <t>15. oktober 2019</t>
  </si>
  <si>
    <t>Privat tagterrasse</t>
  </si>
  <si>
    <t>24.oktober 2023</t>
  </si>
  <si>
    <t>2022-0152099</t>
  </si>
  <si>
    <t>Jyllingevej 17, 2720</t>
  </si>
  <si>
    <t>Lagt vægt på lejemålets dårlige beliggenhed og slidt opgang.</t>
  </si>
  <si>
    <t>Nyere moderniseret køkken og bad.</t>
  </si>
  <si>
    <t>22.december 2023</t>
  </si>
  <si>
    <t>2022-0084401</t>
  </si>
  <si>
    <t>Valdemarsgade 66, 1665</t>
  </si>
  <si>
    <t>1. marts 2020</t>
  </si>
  <si>
    <t>Moderniseret køkken og bad. Altan</t>
  </si>
  <si>
    <t>19.januar 2023</t>
  </si>
  <si>
    <r>
      <rPr>
        <b/>
        <sz val="11"/>
        <rFont val="KBH"/>
      </rPr>
      <t xml:space="preserve"> </t>
    </r>
    <r>
      <rPr>
        <sz val="11"/>
        <rFont val="KBH"/>
      </rPr>
      <t>2022-0005610</t>
    </r>
  </si>
  <si>
    <t>Peter Bangs Vej 236, 2500</t>
  </si>
  <si>
    <t>Nyere moderniseret køkken og bad. Hems på 10-12 m2</t>
  </si>
  <si>
    <t>2021-0356646</t>
  </si>
  <si>
    <t>Store Kongensgade 25, 1264</t>
  </si>
  <si>
    <t>1. juni 2020</t>
  </si>
  <si>
    <t>Ny altan (2016), moderniseret køkken og bad.</t>
  </si>
  <si>
    <t>24.febraur 2023</t>
  </si>
  <si>
    <t>Lejen pr.</t>
  </si>
  <si>
    <t>Godkendt leje pr. m², årlig inkl. hensættelser</t>
  </si>
  <si>
    <t>Koldt vand-aconto</t>
  </si>
  <si>
    <t>2022-0022498</t>
  </si>
  <si>
    <t>Drogdensgade 3</t>
  </si>
  <si>
    <t>1. februar 2019</t>
  </si>
  <si>
    <t>2005 og 2019</t>
  </si>
  <si>
    <t>14. september 2023</t>
  </si>
  <si>
    <t>2021-0414024</t>
  </si>
  <si>
    <t xml:space="preserve">Victor Bendix Gade 5,  2100 </t>
  </si>
  <si>
    <t>1. december 2016</t>
  </si>
  <si>
    <t>21.februar 2023</t>
  </si>
  <si>
    <t>2022-0128448</t>
  </si>
  <si>
    <t xml:space="preserve">Sølvgade 105, 1307 </t>
  </si>
  <si>
    <t>1. marts 2017</t>
  </si>
  <si>
    <t>Kun centralvarme</t>
  </si>
  <si>
    <t>--</t>
  </si>
  <si>
    <t>27.september 2023</t>
  </si>
  <si>
    <t>2022-0128185</t>
  </si>
  <si>
    <t xml:space="preserve">Sølvgade 105,  1307 </t>
  </si>
  <si>
    <t>2022-0121437</t>
  </si>
  <si>
    <t xml:space="preserve">Østrigsgade 17,  2300 </t>
  </si>
  <si>
    <t>1. december 2018</t>
  </si>
  <si>
    <t>1994,2008,2013</t>
  </si>
  <si>
    <t>25.september 2023</t>
  </si>
  <si>
    <t>2022-0157509</t>
  </si>
  <si>
    <t xml:space="preserve">Vesterbrogade 89 A,  1620 </t>
  </si>
  <si>
    <t>2022-0360696</t>
  </si>
  <si>
    <t xml:space="preserve">Vanløse Alle 14,  2720  </t>
  </si>
  <si>
    <t>1. juli 2017</t>
  </si>
  <si>
    <t>Moderniseret</t>
  </si>
  <si>
    <t>2023-0069081</t>
  </si>
  <si>
    <t xml:space="preserve">Næstvedgade 14, 2100 </t>
  </si>
  <si>
    <t>27.november 2023</t>
  </si>
  <si>
    <t>2022-0360764</t>
  </si>
  <si>
    <t>1. marts 2018</t>
  </si>
  <si>
    <t>2022-0360746</t>
  </si>
  <si>
    <t xml:space="preserve">Dybendalsvej 25, 2720 </t>
  </si>
  <si>
    <t>1. december 2017</t>
  </si>
  <si>
    <t>1993 og 2007</t>
  </si>
  <si>
    <t>2022-0157507</t>
  </si>
  <si>
    <t xml:space="preserve">Vesterbrogade 89, 1620 </t>
  </si>
  <si>
    <t>1. september 2016</t>
  </si>
  <si>
    <t xml:space="preserve">2022-0157501 </t>
  </si>
  <si>
    <t xml:space="preserve">Vesterbrogade 89,  1620 </t>
  </si>
  <si>
    <t>15. oktober 2018</t>
  </si>
  <si>
    <t>2022-0048268</t>
  </si>
  <si>
    <t xml:space="preserve">Haderslevgade 24,  1671 </t>
  </si>
  <si>
    <t>1. august 2018</t>
  </si>
  <si>
    <t>09.maj 2023</t>
  </si>
  <si>
    <t>2021-0383414</t>
  </si>
  <si>
    <t xml:space="preserve">Svanevænget 3, 2100 </t>
  </si>
  <si>
    <t>1. juni 2016</t>
  </si>
  <si>
    <t>Aftalt køkkenmodernisering</t>
  </si>
  <si>
    <t>24.august 2023</t>
  </si>
  <si>
    <t>2021-0382042</t>
  </si>
  <si>
    <t xml:space="preserve">Valhøjvej 9, 2500 </t>
  </si>
  <si>
    <t>?</t>
  </si>
  <si>
    <t>27.februar 2023</t>
  </si>
  <si>
    <t>2021-0257505</t>
  </si>
  <si>
    <t xml:space="preserve">Øster Søgade 36, 1357 </t>
  </si>
  <si>
    <t>Centralvarme, brandsikring og gårdsanering</t>
  </si>
  <si>
    <t>2021-0199708</t>
  </si>
  <si>
    <t xml:space="preserve">Silkeborggade 23,  2100 </t>
  </si>
  <si>
    <t>1. december 2015</t>
  </si>
  <si>
    <t>Byfornyet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</si>
</sst>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r.&quot;;[Red]\-#,##0.0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\ &quot;kr.&quot;"/>
    <numFmt numFmtId="165" formatCode="#,##0.00\ &quot;kr.&quot;"/>
  </numFmts>
  <fonts count="4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.5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.5"/>
      <color theme="1"/>
      <name val="KBH"/>
    </font>
    <font>
      <sz val="10.5"/>
      <color rgb="FF000000"/>
      <name val="KBH"/>
    </font>
    <font>
      <b/>
      <sz val="12"/>
      <color rgb="FF000000"/>
      <name val="KBH"/>
    </font>
    <font>
      <b/>
      <sz val="12"/>
      <color rgb="FF141414"/>
      <name val="KBH"/>
    </font>
    <font>
      <b/>
      <sz val="12"/>
      <color rgb="FF000000"/>
      <name val="Calibri"/>
      <family val="2"/>
    </font>
    <font>
      <sz val="11"/>
      <color rgb="FF444444"/>
      <name val="Calibri"/>
      <family val="2"/>
      <charset val="1"/>
    </font>
    <font>
      <b/>
      <sz val="12"/>
      <color rgb="FFFFFFFF"/>
      <name val="KBH"/>
    </font>
    <font>
      <sz val="12"/>
      <color theme="1"/>
      <name val="KBH"/>
    </font>
    <font>
      <b/>
      <sz val="12"/>
      <color theme="0"/>
      <name val="KBH"/>
    </font>
    <font>
      <sz val="12"/>
      <color theme="1"/>
      <name val="Calibri"/>
      <family val="2"/>
      <scheme val="minor"/>
    </font>
    <font>
      <b/>
      <sz val="12"/>
      <color theme="1"/>
      <name val="KBH"/>
    </font>
    <font>
      <sz val="8"/>
      <name val="Calibri"/>
      <family val="2"/>
      <scheme val="minor"/>
    </font>
    <font>
      <sz val="10.5"/>
      <color theme="1"/>
      <name val="KBH Tekst"/>
    </font>
    <font>
      <sz val="11"/>
      <color theme="1"/>
      <name val="KBH"/>
    </font>
    <font>
      <sz val="11"/>
      <color rgb="FF000000"/>
      <name val="KBH"/>
    </font>
    <font>
      <sz val="11"/>
      <color rgb="FF333333"/>
      <name val="KBH"/>
    </font>
    <font>
      <sz val="10"/>
      <color theme="1"/>
      <name val="KBH"/>
    </font>
    <font>
      <sz val="10"/>
      <color rgb="FF000000"/>
      <name val="KBH"/>
    </font>
    <font>
      <sz val="10"/>
      <name val="KBH"/>
    </font>
    <font>
      <sz val="10.5"/>
      <name val="KBH"/>
    </font>
    <font>
      <sz val="10"/>
      <color theme="1"/>
      <name val="KBH Tekst"/>
    </font>
    <font>
      <sz val="10"/>
      <color rgb="FF000000"/>
      <name val="KBH Tekst"/>
    </font>
    <font>
      <sz val="10.5"/>
      <color rgb="FF000000"/>
      <name val="KBH Tekst"/>
    </font>
    <font>
      <sz val="12"/>
      <color rgb="FF000000"/>
      <name val="KBH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scheme val="minor"/>
    </font>
    <font>
      <sz val="11"/>
      <name val="KBH"/>
    </font>
    <font>
      <b/>
      <sz val="11"/>
      <name val="KBH"/>
    </font>
    <font>
      <i/>
      <sz val="11"/>
      <name val="KBH"/>
    </font>
    <font>
      <b/>
      <sz val="11"/>
      <color rgb="FF000000"/>
      <name val="KBH"/>
    </font>
    <font>
      <b/>
      <sz val="11"/>
      <color theme="1"/>
      <name val="KBH"/>
    </font>
    <font>
      <b/>
      <sz val="11"/>
      <color theme="0"/>
      <name val="KBH"/>
    </font>
    <font>
      <b/>
      <sz val="11"/>
      <color rgb="FFFFFFFF"/>
      <name val="KBH"/>
    </font>
    <font>
      <sz val="11"/>
      <color theme="1"/>
      <name val="KBH Tekst"/>
    </font>
    <font>
      <sz val="11"/>
      <color rgb="FF00B050"/>
      <name val="KBH"/>
    </font>
    <font>
      <sz val="11"/>
      <name val="KBH Teks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43" fontId="0" fillId="0" borderId="1" xfId="1" applyFont="1" applyBorder="1"/>
    <xf numFmtId="0" fontId="5" fillId="0" borderId="0" xfId="0" applyFont="1" applyAlignment="1">
      <alignment vertical="center"/>
    </xf>
    <xf numFmtId="164" fontId="0" fillId="0" borderId="0" xfId="1" applyNumberFormat="1" applyFont="1" applyFill="1"/>
    <xf numFmtId="164" fontId="3" fillId="0" borderId="0" xfId="1" applyNumberFormat="1" applyFont="1" applyFill="1"/>
    <xf numFmtId="164" fontId="7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4" fontId="6" fillId="0" borderId="0" xfId="1" applyNumberFormat="1" applyFont="1" applyFill="1" applyAlignment="1">
      <alignment vertical="center"/>
    </xf>
    <xf numFmtId="165" fontId="0" fillId="0" borderId="0" xfId="0" applyNumberFormat="1"/>
    <xf numFmtId="0" fontId="8" fillId="0" borderId="0" xfId="0" applyFont="1"/>
    <xf numFmtId="1" fontId="0" fillId="0" borderId="0" xfId="1" applyNumberFormat="1" applyFont="1"/>
    <xf numFmtId="1" fontId="0" fillId="0" borderId="1" xfId="1" applyNumberFormat="1" applyFont="1" applyBorder="1"/>
    <xf numFmtId="0" fontId="13" fillId="0" borderId="0" xfId="0" applyFont="1"/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4" fillId="0" borderId="0" xfId="2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1" fontId="16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15" fillId="0" borderId="0" xfId="0" applyFont="1"/>
    <xf numFmtId="0" fontId="18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8" fontId="10" fillId="0" borderId="0" xfId="0" applyNumberFormat="1" applyFont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49" fontId="29" fillId="0" borderId="0" xfId="0" applyNumberFormat="1" applyFont="1" applyAlignment="1">
      <alignment vertical="top"/>
    </xf>
    <xf numFmtId="49" fontId="20" fillId="0" borderId="0" xfId="0" applyNumberFormat="1" applyFont="1" applyAlignment="1">
      <alignment vertical="top"/>
    </xf>
    <xf numFmtId="49" fontId="30" fillId="0" borderId="0" xfId="0" applyNumberFormat="1" applyFont="1" applyAlignment="1">
      <alignment vertical="top"/>
    </xf>
    <xf numFmtId="49" fontId="28" fillId="0" borderId="0" xfId="0" applyNumberFormat="1" applyFont="1" applyAlignment="1">
      <alignment vertical="center"/>
    </xf>
    <xf numFmtId="49" fontId="28" fillId="0" borderId="4" xfId="0" applyNumberFormat="1" applyFont="1" applyBorder="1" applyAlignment="1">
      <alignment vertical="center" wrapText="1"/>
    </xf>
    <xf numFmtId="0" fontId="28" fillId="0" borderId="4" xfId="0" applyFont="1" applyBorder="1" applyAlignment="1">
      <alignment vertical="center"/>
    </xf>
    <xf numFmtId="0" fontId="28" fillId="0" borderId="0" xfId="0" applyFont="1" applyAlignment="1">
      <alignment vertical="center"/>
    </xf>
    <xf numFmtId="44" fontId="28" fillId="0" borderId="0" xfId="2" applyFont="1" applyFill="1" applyBorder="1" applyAlignment="1">
      <alignment vertical="center"/>
    </xf>
    <xf numFmtId="0" fontId="29" fillId="0" borderId="0" xfId="0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44" fontId="28" fillId="0" borderId="0" xfId="2" applyFont="1" applyFill="1" applyAlignment="1">
      <alignment vertical="center"/>
    </xf>
    <xf numFmtId="49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/>
    </xf>
    <xf numFmtId="44" fontId="25" fillId="0" borderId="0" xfId="2" applyFont="1" applyFill="1" applyAlignment="1">
      <alignment vertical="center"/>
    </xf>
    <xf numFmtId="44" fontId="29" fillId="0" borderId="0" xfId="2" applyFont="1" applyFill="1" applyAlignment="1">
      <alignment vertical="center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4" fontId="8" fillId="0" borderId="0" xfId="2" applyFont="1" applyFill="1" applyAlignment="1">
      <alignment vertical="center"/>
    </xf>
    <xf numFmtId="49" fontId="9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/>
    </xf>
    <xf numFmtId="44" fontId="9" fillId="0" borderId="0" xfId="2" applyFont="1" applyFill="1" applyAlignment="1">
      <alignment vertical="center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8" fillId="0" borderId="0" xfId="0" quotePrefix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3" borderId="0" xfId="0" applyFont="1" applyFill="1" applyAlignment="1">
      <alignment horizontal="left" vertical="center"/>
    </xf>
    <xf numFmtId="165" fontId="35" fillId="0" borderId="0" xfId="1" applyNumberFormat="1" applyFont="1" applyFill="1" applyAlignment="1">
      <alignment horizontal="left" vertical="center"/>
    </xf>
    <xf numFmtId="1" fontId="35" fillId="0" borderId="0" xfId="1" applyNumberFormat="1" applyFont="1" applyFill="1" applyAlignment="1">
      <alignment horizontal="left" vertical="center"/>
    </xf>
    <xf numFmtId="165" fontId="36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165" fontId="35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165" fontId="22" fillId="0" borderId="0" xfId="1" applyNumberFormat="1" applyFont="1" applyFill="1" applyAlignment="1">
      <alignment horizontal="left" vertical="center"/>
    </xf>
    <xf numFmtId="1" fontId="22" fillId="0" borderId="0" xfId="1" applyNumberFormat="1" applyFont="1" applyFill="1" applyAlignment="1">
      <alignment horizontal="left" vertical="center"/>
    </xf>
    <xf numFmtId="165" fontId="38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0" xfId="1" applyNumberFormat="1" applyFont="1" applyFill="1" applyAlignment="1">
      <alignment horizontal="left" vertical="center"/>
    </xf>
    <xf numFmtId="165" fontId="22" fillId="0" borderId="0" xfId="1" applyNumberFormat="1" applyFont="1" applyFill="1" applyBorder="1" applyAlignment="1">
      <alignment horizontal="left" vertical="center"/>
    </xf>
    <xf numFmtId="0" fontId="22" fillId="0" borderId="0" xfId="1" applyNumberFormat="1" applyFont="1" applyFill="1" applyBorder="1" applyAlignment="1">
      <alignment horizontal="left" vertical="center"/>
    </xf>
    <xf numFmtId="0" fontId="39" fillId="0" borderId="0" xfId="0" applyFont="1" applyAlignment="1">
      <alignment horizontal="left" wrapText="1"/>
    </xf>
    <xf numFmtId="0" fontId="40" fillId="0" borderId="0" xfId="0" applyFont="1" applyAlignment="1">
      <alignment horizontal="left" wrapText="1"/>
    </xf>
    <xf numFmtId="1" fontId="4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wrapText="1"/>
    </xf>
    <xf numFmtId="165" fontId="35" fillId="0" borderId="0" xfId="1" applyNumberFormat="1" applyFont="1" applyAlignment="1">
      <alignment horizontal="left" vertical="center"/>
    </xf>
    <xf numFmtId="0" fontId="35" fillId="0" borderId="0" xfId="1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1" fontId="35" fillId="0" borderId="0" xfId="1" applyNumberFormat="1" applyFont="1" applyAlignment="1">
      <alignment horizontal="left" vertical="center"/>
    </xf>
    <xf numFmtId="0" fontId="39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44" fontId="41" fillId="0" borderId="0" xfId="2" applyFont="1" applyFill="1" applyAlignment="1">
      <alignment horizontal="left"/>
    </xf>
    <xf numFmtId="44" fontId="41" fillId="0" borderId="0" xfId="2" applyFont="1" applyFill="1" applyAlignment="1">
      <alignment horizontal="left" wrapText="1"/>
    </xf>
    <xf numFmtId="0" fontId="41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/>
    </xf>
    <xf numFmtId="44" fontId="22" fillId="0" borderId="0" xfId="2" applyFont="1" applyFill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44" fontId="35" fillId="0" borderId="0" xfId="2" applyFont="1" applyFill="1" applyAlignment="1">
      <alignment horizontal="left" vertical="center"/>
    </xf>
    <xf numFmtId="3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2" xfId="0" applyFont="1" applyBorder="1" applyAlignment="1">
      <alignment horizontal="left" vertical="center"/>
    </xf>
    <xf numFmtId="15" fontId="22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 vertical="center" wrapText="1"/>
    </xf>
    <xf numFmtId="49" fontId="35" fillId="0" borderId="0" xfId="0" applyNumberFormat="1" applyFont="1" applyAlignment="1">
      <alignment horizontal="left" vertical="center" wrapText="1"/>
    </xf>
    <xf numFmtId="44" fontId="21" fillId="0" borderId="0" xfId="0" applyNumberFormat="1" applyFont="1" applyAlignment="1">
      <alignment horizontal="left"/>
    </xf>
    <xf numFmtId="49" fontId="42" fillId="0" borderId="0" xfId="0" applyNumberFormat="1" applyFont="1" applyAlignment="1">
      <alignment horizontal="left" vertical="center" wrapText="1"/>
    </xf>
    <xf numFmtId="0" fontId="41" fillId="0" borderId="2" xfId="0" applyFont="1" applyBorder="1" applyAlignment="1">
      <alignment horizontal="left" vertical="center"/>
    </xf>
    <xf numFmtId="44" fontId="41" fillId="0" borderId="2" xfId="2" applyFont="1" applyFill="1" applyBorder="1" applyAlignment="1">
      <alignment horizontal="left" vertical="center"/>
    </xf>
    <xf numFmtId="44" fontId="41" fillId="0" borderId="2" xfId="2" applyFont="1" applyFill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left" vertical="center"/>
    </xf>
    <xf numFmtId="44" fontId="35" fillId="0" borderId="0" xfId="2" applyFont="1" applyAlignment="1">
      <alignment horizontal="left" vertical="center"/>
    </xf>
    <xf numFmtId="44" fontId="36" fillId="0" borderId="0" xfId="2" applyFont="1" applyAlignment="1">
      <alignment horizontal="left" vertical="center"/>
    </xf>
    <xf numFmtId="44" fontId="35" fillId="0" borderId="0" xfId="2" applyFont="1" applyBorder="1" applyAlignment="1">
      <alignment horizontal="left" vertical="center"/>
    </xf>
    <xf numFmtId="44" fontId="36" fillId="0" borderId="0" xfId="2" applyFont="1" applyBorder="1" applyAlignment="1">
      <alignment horizontal="left" vertical="center"/>
    </xf>
    <xf numFmtId="44" fontId="36" fillId="0" borderId="0" xfId="2" applyFont="1" applyFill="1" applyBorder="1" applyAlignment="1">
      <alignment horizontal="left" vertical="center"/>
    </xf>
    <xf numFmtId="44" fontId="36" fillId="0" borderId="0" xfId="2" applyFont="1" applyFill="1" applyAlignment="1">
      <alignment horizontal="left" vertical="center"/>
    </xf>
    <xf numFmtId="0" fontId="43" fillId="0" borderId="0" xfId="0" applyFont="1" applyAlignment="1">
      <alignment horizontal="left"/>
    </xf>
    <xf numFmtId="44" fontId="35" fillId="0" borderId="0" xfId="2" applyFont="1" applyFill="1" applyBorder="1" applyAlignment="1">
      <alignment horizontal="left" vertical="center"/>
    </xf>
    <xf numFmtId="15" fontId="35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44" fontId="21" fillId="0" borderId="0" xfId="2" applyFont="1" applyAlignment="1">
      <alignment horizontal="left"/>
    </xf>
    <xf numFmtId="44" fontId="39" fillId="0" borderId="0" xfId="2" applyFont="1" applyAlignment="1">
      <alignment horizontal="left"/>
    </xf>
    <xf numFmtId="0" fontId="21" fillId="2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49" fontId="44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0" fillId="0" borderId="0" xfId="0"/>
  </cellXfs>
  <cellStyles count="3">
    <cellStyle name="Komma" xfId="1" builtinId="3"/>
    <cellStyle name="Normal" xfId="0" builtinId="0"/>
    <cellStyle name="Valuta" xfId="2" builtinId="4"/>
  </cellStyles>
  <dxfs count="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KBH"/>
        <scheme val="none"/>
      </font>
      <fill>
        <patternFill patternType="none"/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/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KBH"/>
        <scheme val="none"/>
      </font>
      <fill>
        <patternFill patternType="none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/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numFmt numFmtId="30" formatCode="@"/>
      <fill>
        <patternFill patternType="none">
          <fgColor rgb="FFDCE6F1"/>
          <bgColor theme="9" tint="0.7999816888943144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 Tekst"/>
        <scheme val="none"/>
      </font>
      <numFmt numFmtId="30" formatCode="@"/>
      <fill>
        <patternFill patternType="none">
          <fgColor rgb="FFDCE6F1"/>
          <bgColor rgb="FFDCE6F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KBH"/>
        <scheme val="none"/>
      </font>
      <fill>
        <patternFill patternType="none"/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KBH"/>
        <scheme val="none"/>
      </font>
      <fill>
        <patternFill patternType="none">
          <fgColor rgb="FF000000"/>
          <bgColor rgb="FF1F4E78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alignment horizontal="left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numFmt numFmtId="165" formatCode="#,##0.00\ &quot;kr.&quot;"/>
      <alignment horizontal="left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numFmt numFmtId="165" formatCode="#,##0.00\ &quot;kr.&quot;"/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" formatCode="0"/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KBH"/>
        <scheme val="none"/>
      </font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alignment horizontal="left" vertical="bottom" textRotation="0" wrapText="1" indent="0" justifyLastLine="0" shrinkToFit="0" readingOrder="0"/>
    </dxf>
    <dxf>
      <font>
        <sz val="11"/>
      </font>
      <alignment horizontal="left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KBH"/>
        <scheme val="none"/>
      </font>
      <fill>
        <patternFill patternType="none">
          <fgColor indexed="64"/>
          <bgColor rgb="FF2B6D38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165" formatCode="#,##0.00\ &quot;kr.&quot;"/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165" formatCode="#,##0.00\ &quot;kr.&quot;"/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165" formatCode="#,##0.00\ &quot;kr.&quot;"/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165" formatCode="#,##0.00\ &quot;kr.&quot;"/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KBH"/>
        <scheme val="none"/>
      </font>
      <fill>
        <patternFill patternType="none">
          <fgColor indexed="64"/>
          <bgColor rgb="FF000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000000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rgb="FF444444"/>
        <name val="Calibri"/>
        <family val="2"/>
        <charset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numFmt numFmtId="165" formatCode="#,##0.00\ &quot;kr.&quot;"/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rgb="FF444444"/>
        <name val="Calibri"/>
        <family val="2"/>
        <charset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numFmt numFmtId="165" formatCode="#,##0.00\ &quot;kr.&quot;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0" formatCode="General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444444"/>
        <name val="Calibri"/>
        <family val="2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444444"/>
        <name val="Calibri"/>
        <family val="2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KBH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KBH"/>
        <scheme val="none"/>
      </font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KBH"/>
        <scheme val="none"/>
      </font>
      <fill>
        <patternFill patternType="none">
          <fgColor indexed="64"/>
          <bgColor rgb="FF2B6D38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fill>
        <patternFill patternType="solid">
          <fgColor indexed="64"/>
          <bgColor rgb="FFFFFF0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numFmt numFmtId="34" formatCode="_-* #,##0.00\ &quot;kr.&quot;_-;\-* #,##0.00\ &quot;kr.&quot;_-;_-* &quot;-&quot;??\ &quot;kr.&quot;_-;_-@_-"/>
      <alignment horizontal="left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numFmt numFmtId="34" formatCode="_-* #,##0.00\ &quot;kr.&quot;_-;\-* #,##0.00\ &quot;kr.&quot;_-;_-* &quot;-&quot;??\ &quot;kr.&quot;_-;_-@_-"/>
      <alignment horizontal="left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vertical="bottom" textRotation="0" wrapText="1" indent="0" justifyLastLine="0" shrinkToFit="0" readingOrder="0"/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KBH"/>
        <scheme val="none"/>
      </font>
      <fill>
        <patternFill patternType="none">
          <fgColor rgb="FF000000"/>
          <bgColor rgb="FF1F4E78"/>
        </patternFill>
      </fill>
      <alignment horizontal="left" textRotation="0" wrapText="0" indent="0" justifyLastLine="0" shrinkToFit="0" readingOrder="0"/>
      <border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3" formatCode="#,##0"/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KBH"/>
        <scheme val="none"/>
      </font>
      <fill>
        <patternFill patternType="none">
          <fgColor rgb="FF000000"/>
          <bgColor rgb="FF1F4E78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B6D38"/>
      <color rgb="FF3F59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40B4A07-5ED0-431F-B466-4B6379AB0715}" name="Tabel5" displayName="Tabel5" ref="A1:L12" totalsRowShown="0" headerRowDxfId="115" dataDxfId="114" headerRowCellStyle="Valuta">
  <autoFilter ref="A1:L12" xr:uid="{D40B4A07-5ED0-431F-B466-4B6379AB0715}"/>
  <tableColumns count="12">
    <tableColumn id="1" xr3:uid="{2851399A-056C-4E3B-A2CF-D3BF8A1CB414}" name="Sagsnr." dataDxfId="113"/>
    <tableColumn id="2" xr3:uid="{5168A46C-9AF5-45CC-B1A8-68E14085463B}" name="Adresse" dataDxfId="112"/>
    <tableColumn id="3" xr3:uid="{13166D34-D363-49ED-8EE7-B42A8EEE8EE9}" name="Bydel" dataDxfId="111"/>
    <tableColumn id="4" xr3:uid="{618E1F13-83D4-4A44-8B40-FB25ECDE67D8}" name="Nævn" dataDxfId="110"/>
    <tableColumn id="5" xr3:uid="{7234B5E9-CAE1-4DAF-A223-A058F24B7CB5}" name="OMK pr." dataDxfId="109"/>
    <tableColumn id="6" xr3:uid="{97F13E73-8AF2-478E-AF7F-CB79CB2DA399}" name="Godkendt budgetleje u. hensættelser pr. m2" dataDxfId="108" dataCellStyle="Valuta"/>
    <tableColumn id="7" xr3:uid="{F49B9C6A-C83C-4C8E-BB3D-3E29F29C379D}" name="Godkendt budget m. udvendig vedl. pr. m2" dataDxfId="107" dataCellStyle="Valuta"/>
    <tableColumn id="8" xr3:uid="{A1F76E16-409F-4D9E-B581-EDDD5D30C0FF}" name="Ejendommens m²" dataDxfId="106"/>
    <tableColumn id="9" xr3:uid="{6867F94C-0581-4F7D-9FDC-7B9C51B51558}" name="Antal boliger" dataDxfId="105"/>
    <tableColumn id="10" xr3:uid="{478C4AC9-65FB-466E-B5D4-A0C6B864907A}" name="Opførselsår" dataDxfId="104"/>
    <tableColumn id="13" xr3:uid="{ABD871C1-6A64-446A-BD12-6458EC7587B7}" name="Bemærkninger" dataDxfId="103"/>
    <tableColumn id="14" xr3:uid="{0AF590C3-60F9-401C-99A0-983F1A5EB899}" name="Afgørelsesdato" dataDxfId="102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228055-DC5B-47BF-8032-9A78D952D679}" name="Tabel1" displayName="Tabel1" ref="A1:O74" totalsRowShown="0" headerRowDxfId="101" dataDxfId="99" headerRowBorderDxfId="100">
  <autoFilter ref="A1:O74" xr:uid="{94228055-DC5B-47BF-8032-9A78D952D679}"/>
  <sortState xmlns:xlrd2="http://schemas.microsoft.com/office/spreadsheetml/2017/richdata2" ref="A2:O74">
    <sortCondition sortBy="cellColor" ref="M1:M74" dxfId="98"/>
  </sortState>
  <tableColumns count="15">
    <tableColumn id="1" xr3:uid="{3BA63884-3D65-4C8E-95C0-6F3162940EAC}" name="Sagsnr." dataDxfId="97"/>
    <tableColumn id="2" xr3:uid="{4741A3AB-F3EF-43B3-8E81-3238B3BD335B}" name="Adresse" dataDxfId="96"/>
    <tableColumn id="3" xr3:uid="{D51A4D52-2FED-488C-96F2-4EBBF4B52DBA}" name="Bydel" dataDxfId="95"/>
    <tableColumn id="4" xr3:uid="{3F56DAD3-221F-4A0C-A5A9-2838E25A7CAA}" name="Nævn" dataDxfId="94"/>
    <tableColumn id="5" xr3:uid="{7F98512E-D360-4BC1-8DCB-86285EEA7969}" name="Aftalt leje, årlig" dataDxfId="93" dataCellStyle="Valuta"/>
    <tableColumn id="6" xr3:uid="{CFC819A1-6F82-4ECD-A70F-D8CD3CDC757F}" name="Godkendt leje, årlig" dataDxfId="92" dataCellStyle="Valuta"/>
    <tableColumn id="7" xr3:uid="{EF59D8E8-3323-4B09-AA4D-25BC3ABDBCC1}" name="m²" dataDxfId="91"/>
    <tableColumn id="8" xr3:uid="{9C990527-C6A4-424C-8F9D-E507A9C4B59A}" name="Aftalt leje pr. m², årlig" dataDxfId="90" dataCellStyle="Valuta">
      <calculatedColumnFormula>SUM(E2/G2)</calculatedColumnFormula>
    </tableColumn>
    <tableColumn id="9" xr3:uid="{9C075B32-A63F-4097-B3CE-5C90986C5AF7}" name="Godkendt leje pr. m², årlig" dataDxfId="89" dataCellStyle="Valuta">
      <calculatedColumnFormula>SUM(F2/G2)</calculatedColumnFormula>
    </tableColumn>
    <tableColumn id="10" xr3:uid="{8BDFF072-64CF-493B-869B-9E494CAA13B0}" name="Lejefastsættelses-tidspunktet" dataDxfId="88"/>
    <tableColumn id="11" xr3:uid="{59BBC017-FA9E-4F52-8A18-27BACC8EC646}" name="Indvendig vedl.pligt" dataDxfId="87"/>
    <tableColumn id="12" xr3:uid="{3503BF1E-1D57-4F99-9E43-0B65B56C43BB}" name="Vand inklusive (aconto =nej)" dataDxfId="86"/>
    <tableColumn id="16" xr3:uid="{BD3A49B9-65B1-4D35-86B1-0D9A2ABE7F55}" name="Møbleret" dataDxfId="85"/>
    <tableColumn id="14" xr3:uid="{4C62D385-CCE8-4938-A76E-513A503D7169}" name="Moderniseringsår" dataDxfId="84"/>
    <tableColumn id="15" xr3:uid="{37B360B3-8779-4D0C-9A64-DDE5E0D53E4D}" name="Afgørelsesdato" dataDxfId="83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3332EA-76DE-4E88-9D5D-D9B3C7464A8D}" name="Tabel3" displayName="Tabel3" ref="A1:O6" headerRowDxfId="82" dataDxfId="81" totalsRowDxfId="80">
  <autoFilter ref="A1:O6" xr:uid="{C93332EA-76DE-4E88-9D5D-D9B3C7464A8D}"/>
  <sortState xmlns:xlrd2="http://schemas.microsoft.com/office/spreadsheetml/2017/richdata2" ref="A2:O6">
    <sortCondition ref="C1:C6"/>
  </sortState>
  <tableColumns count="15">
    <tableColumn id="1" xr3:uid="{8CEBE2E0-1496-4883-9573-82F4C90A3A5A}" name="Sagsnr." totalsRowLabel="Total" dataDxfId="79" totalsRowDxfId="78"/>
    <tableColumn id="2" xr3:uid="{30F96B19-2967-4EBE-9DBE-90F6D63E3051}" name="Adresse" dataDxfId="77" totalsRowDxfId="76"/>
    <tableColumn id="3" xr3:uid="{1344474C-F1A0-4112-B67F-96C5B5C4A0C0}" name="Bydel" dataDxfId="75" totalsRowDxfId="74"/>
    <tableColumn id="4" xr3:uid="{3F7F59A4-EDED-4CDF-9F50-7E40DF466362}" name="Nævn" dataDxfId="73" totalsRowDxfId="72"/>
    <tableColumn id="5" xr3:uid="{DEDC4AC9-31E1-4770-9A64-DF25DBB63F3B}" name="Varslet leje, årlig" dataDxfId="71" totalsRowDxfId="70" dataCellStyle="Komma"/>
    <tableColumn id="6" xr3:uid="{68210D89-F39F-4615-835D-DF76F482B9C1}" name="Godkendt leje, årlig" dataDxfId="69" totalsRowDxfId="68" dataCellStyle="Komma"/>
    <tableColumn id="7" xr3:uid="{D1C668C1-39A4-4AEB-BBEC-0D63D9C9AD75}" name="m²" dataDxfId="67" totalsRowDxfId="66" dataCellStyle="Komma"/>
    <tableColumn id="8" xr3:uid="{CFFEC029-B0E5-4728-A62D-9AA8031D20AA}" name="Varslet leje pr. m², årlig" dataDxfId="65" totalsRowDxfId="64">
      <calculatedColumnFormula>SUM(E2/G2)</calculatedColumnFormula>
    </tableColumn>
    <tableColumn id="9" xr3:uid="{29A4BD11-AE96-41AA-8F78-D59435158088}" name="Godkendt leje pr. m², årlig" dataDxfId="63" totalsRowDxfId="62">
      <calculatedColumnFormula>SUM(F2/G2)</calculatedColumnFormula>
    </tableColumn>
    <tableColumn id="10" xr3:uid="{C99A9517-9E19-4D19-AA0C-3325C942A5F7}" name="Lejefastsættelses-tidspunktet" dataDxfId="61" totalsRowDxfId="60"/>
    <tableColumn id="11" xr3:uid="{3ECF9AF8-437C-4022-A990-2C096AD3F8FA}" name="Indvendig vedligeholdelsespligt" dataDxfId="59" totalsRowDxfId="58"/>
    <tableColumn id="12" xr3:uid="{0583EE06-B5B7-47BD-BE7E-DB14662AB632}" name="Koldt vand aconto" dataDxfId="57" totalsRowDxfId="56"/>
    <tableColumn id="15" xr3:uid="{45E43F14-4CCF-478E-BBA9-85D2DBA9E630}" name="Møbleret" dataDxfId="55" totalsRowDxfId="54"/>
    <tableColumn id="14" xr3:uid="{AA69E612-1BC8-41FD-8080-3317775FF27A}" name="Moderniseringsgrad" dataDxfId="53" totalsRowDxfId="52"/>
    <tableColumn id="17" xr3:uid="{0F8CA39C-15B6-4219-86F9-9DA95C4A00BF}" name="Afgørelsesdato" dataDxfId="51" totalsRowDxfId="50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EB3881-FBFE-4260-B0F3-F33B983D6162}" name="Tabel4" displayName="Tabel4" ref="A1:N9" totalsRowShown="0" headerRowDxfId="49" dataDxfId="48">
  <autoFilter ref="A1:N9" xr:uid="{30EB3881-FBFE-4260-B0F3-F33B983D6162}"/>
  <tableColumns count="14">
    <tableColumn id="1" xr3:uid="{06C05709-506C-428D-80DB-D3A5EBD51B48}" name="Sagsnr." dataDxfId="47"/>
    <tableColumn id="2" xr3:uid="{C53ABA47-2D01-4CC1-B552-7179062E7AC9}" name="Adresse" dataDxfId="46"/>
    <tableColumn id="3" xr3:uid="{6DDAEA56-C33D-4955-AA4D-9775C9342025}" name="Bydel" dataDxfId="45"/>
    <tableColumn id="4" xr3:uid="{6339A267-99B8-475A-8714-438819C211F2}" name="Nævn" dataDxfId="44"/>
    <tableColumn id="5" xr3:uid="{392905CA-FB89-4A6F-A962-184F1F1C5F9C}" name="Aftalt leje, årlig" dataDxfId="43"/>
    <tableColumn id="6" xr3:uid="{F2DD43FB-F549-4373-867B-B3F32D3B07BB}" name="Godkendt leje, årlig" dataDxfId="42"/>
    <tableColumn id="7" xr3:uid="{BC0B681F-76B8-48F2-9FA7-8596D72A13EE}" name="m²" dataDxfId="41"/>
    <tableColumn id="8" xr3:uid="{1F1E591A-61D1-4491-87E1-28C42B46B567}" name="Aftalt leje, måned" dataDxfId="40">
      <calculatedColumnFormula>SUM(E2/12)</calculatedColumnFormula>
    </tableColumn>
    <tableColumn id="9" xr3:uid="{4BA9E4EE-DA8E-45B3-8432-CA9A9C3780E4}" name="Godkendt leje pr. måned" dataDxfId="39">
      <calculatedColumnFormula>SUM(F2/12)</calculatedColumnFormula>
    </tableColumn>
    <tableColumn id="10" xr3:uid="{328FF291-3C9A-447B-8630-A8971C30EE5C}" name="Lejefastsættelsestidspunktet" dataDxfId="38"/>
    <tableColumn id="11" xr3:uid="{70EDC4B2-1804-4593-BD1D-E90E3A86F5B0}" name="Indvendig vedligeholdelsespligt" dataDxfId="37"/>
    <tableColumn id="12" xr3:uid="{EECC44DE-495C-4E0C-9CA5-8DEFD5E23CC7}" name="Klubværelse/ accessorisk" dataDxfId="36"/>
    <tableColumn id="13" xr3:uid="{866FA43E-2A2B-4695-973B-36E26F6A1FF1}" name="Moderniseringsgrad" dataDxfId="35"/>
    <tableColumn id="14" xr3:uid="{11886238-DF79-4DA9-9450-82CBCEABF6DF}" name="Afgørelsesdato" dataDxfId="34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41ED20-819A-4D3D-B87C-191B78E57A72}" name="Tabel2" displayName="Tabel2" ref="A1:P18" totalsRowShown="0" headerRowDxfId="33" dataDxfId="32">
  <autoFilter ref="A1:P18" xr:uid="{1741ED20-819A-4D3D-B87C-191B78E57A72}"/>
  <tableColumns count="16">
    <tableColumn id="1" xr3:uid="{5D3FDFF5-6657-47D1-AB66-F9520203FC55}" name="Sagsnr." dataDxfId="31"/>
    <tableColumn id="2" xr3:uid="{71D16601-EC92-44B7-94F5-B0DF0FD1D1DB}" name="Adresse" dataDxfId="30"/>
    <tableColumn id="3" xr3:uid="{C962A7F0-5E1B-4663-8A88-0832DD12C003}" name="Bydel" dataDxfId="29"/>
    <tableColumn id="4" xr3:uid="{63CFBA85-74CA-4DD6-BC9C-18CDBFDB81B5}" name="Nævn" dataDxfId="28"/>
    <tableColumn id="5" xr3:uid="{32242C37-F4A6-44E0-895B-D9E439031A67}" name="Aftalt leje, årlig" dataDxfId="27" dataCellStyle="Komma"/>
    <tableColumn id="6" xr3:uid="{C7ED3C18-A6C5-4FAA-B033-E926E1591EE0}" name="Godkendt leje, årlig" dataDxfId="26" dataCellStyle="Komma"/>
    <tableColumn id="7" xr3:uid="{6A76BA5D-BF06-4421-9724-39FB2C6A795A}" name="m²" dataDxfId="25" dataCellStyle="Komma"/>
    <tableColumn id="8" xr3:uid="{2074C10F-1741-4E72-BBAE-631B0F51FBE6}" name="Aftalt leje pr. m², årlig" dataDxfId="24">
      <calculatedColumnFormula>SUM(E2/G2)</calculatedColumnFormula>
    </tableColumn>
    <tableColumn id="9" xr3:uid="{A93E8ED2-8196-4955-B219-0C6ACFCF26D9}" name="Godkendt leje pr. m², årlig" dataDxfId="23">
      <calculatedColumnFormula>SUM(F2/G2)</calculatedColumnFormula>
    </tableColumn>
    <tableColumn id="10" xr3:uid="{099760D2-50BA-4584-81F0-BB02B654D29A}" name="Lejefastsættelses-tidspunkt" dataDxfId="22"/>
    <tableColumn id="11" xr3:uid="{31F365B6-FAD2-4EE0-9FA1-58072693A4CD}" name="Indvendig vedligeholdelsespligt" dataDxfId="21"/>
    <tableColumn id="12" xr3:uid="{8C668D86-2C30-4FE3-BA2D-551938319164}" name="Koldt vand aconto" dataDxfId="20"/>
    <tableColumn id="15" xr3:uid="{F9B3EA14-11EE-491B-AFE2-921EF301E7AE}" name="Møbleret" dataDxfId="19"/>
    <tableColumn id="13" xr3:uid="{2EA2A622-9AF0-4AC1-B45B-427DD3A58312}" name="Bemærkninger" dataDxfId="18"/>
    <tableColumn id="14" xr3:uid="{7740E62A-8CB3-4324-ABEB-0F77E50FE15B}" name="Moderniseringsgrad" dataDxfId="17"/>
    <tableColumn id="17" xr3:uid="{6A5B4981-436D-4475-9871-6DC9B2FD94CB}" name="Afgørelsesdato" dataDxfId="16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517726-135C-458C-B6A8-7C3DB124424B}" name="Tabel6" displayName="Tabel6" ref="A1:N18" totalsRowShown="0" headerRowDxfId="15" dataDxfId="14">
  <autoFilter ref="A1:N18" xr:uid="{BD517726-135C-458C-B6A8-7C3DB124424B}"/>
  <tableColumns count="14">
    <tableColumn id="1" xr3:uid="{58B890E5-7340-4D6C-B5F0-6D6A5D8DB8AC}" name="Sagsnr." dataDxfId="13"/>
    <tableColumn id="2" xr3:uid="{B9B012EB-6754-4CDD-A204-273ACCBAB90C}" name="Adresse" dataDxfId="12"/>
    <tableColumn id="3" xr3:uid="{6D4552F1-5776-42BB-90F8-B4FE15D440F3}" name="Bydel" dataDxfId="11"/>
    <tableColumn id="4" xr3:uid="{6B8B3479-959B-49DF-B957-DA40C6327062}" name="Nævn" dataDxfId="10"/>
    <tableColumn id="5" xr3:uid="{83146609-6F24-4A3B-9AAA-1F5AE802D33D}" name="Lejen pr." dataDxfId="9"/>
    <tableColumn id="6" xr3:uid="{EA54FED3-649D-473A-93D2-1F1682D79CBD}" name="m²" dataDxfId="8"/>
    <tableColumn id="7" xr3:uid="{4223CFF4-733F-4AC1-A83B-78AEE4B27CFB}" name="Aftalt leje pr. m², årlig" dataDxfId="7" dataCellStyle="Valuta"/>
    <tableColumn id="8" xr3:uid="{955DF6A2-2B1E-46C4-8A59-C013B7B7BC88}" name="Godkendt leje, årlig" dataDxfId="6" dataCellStyle="Valuta"/>
    <tableColumn id="9" xr3:uid="{B2BBAA18-488B-4B2E-8849-8CE9F960C93A}" name="Godkendt leje pr. m², årlig inkl. hensættelser" dataDxfId="5" dataCellStyle="Valuta">
      <calculatedColumnFormula>SUM(H2/F2)</calculatedColumnFormula>
    </tableColumn>
    <tableColumn id="10" xr3:uid="{C0C50116-242D-49CB-BC7B-BB1EE66E94C6}" name="Indvendig vedligeholdelsespligt" dataDxfId="4"/>
    <tableColumn id="11" xr3:uid="{78D229EB-2FC1-4844-9D7B-B11CF2980B12}" name="Koldt vand-aconto" dataDxfId="3"/>
    <tableColumn id="12" xr3:uid="{C3591E95-1243-4B75-BF07-E0F0BCE75489}" name="Bemærkninger" dataDxfId="2"/>
    <tableColumn id="13" xr3:uid="{B07ED5C0-B02A-4FE9-B439-CDA7618219B3}" name="Moderniseringsår" dataDxfId="1"/>
    <tableColumn id="15" xr3:uid="{E13A96B0-C7E3-43E4-9AAC-A80B12E7D976}" name="Afgørelsesdato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77D2-BBD4-4CE8-95F2-34D442C64345}">
  <dimension ref="A1:L16"/>
  <sheetViews>
    <sheetView tabSelected="1" topLeftCell="C1" zoomScale="80" zoomScaleNormal="80" workbookViewId="0">
      <selection activeCell="H2" sqref="H2"/>
    </sheetView>
  </sheetViews>
  <sheetFormatPr defaultRowHeight="14.25" customHeight="1" x14ac:dyDescent="0.25"/>
  <cols>
    <col min="1" max="1" width="18.140625" style="106" bestFit="1" customWidth="1"/>
    <col min="2" max="2" width="93.7109375" style="106" bestFit="1" customWidth="1"/>
    <col min="3" max="3" width="18" style="106" bestFit="1" customWidth="1"/>
    <col min="4" max="4" width="12.85546875" style="106" bestFit="1" customWidth="1"/>
    <col min="5" max="5" width="17.28515625" style="106" bestFit="1" customWidth="1"/>
    <col min="6" max="6" width="30.5703125" style="106" bestFit="1" customWidth="1"/>
    <col min="7" max="7" width="29.5703125" style="106" bestFit="1" customWidth="1"/>
    <col min="8" max="8" width="24.5703125" style="106" customWidth="1"/>
    <col min="9" max="9" width="19.28515625" style="106" bestFit="1" customWidth="1"/>
    <col min="10" max="10" width="17.85546875" style="106" bestFit="1" customWidth="1"/>
    <col min="11" max="11" width="30.85546875" style="106" bestFit="1" customWidth="1"/>
    <col min="12" max="12" width="24.85546875" style="106" bestFit="1" customWidth="1"/>
    <col min="13" max="16384" width="9.140625" style="106"/>
  </cols>
  <sheetData>
    <row r="1" spans="1:12" ht="30" x14ac:dyDescent="0.25">
      <c r="A1" s="108" t="s">
        <v>0</v>
      </c>
      <c r="B1" s="108" t="s">
        <v>1</v>
      </c>
      <c r="C1" s="109" t="s">
        <v>2</v>
      </c>
      <c r="D1" s="109" t="s">
        <v>3</v>
      </c>
      <c r="E1" s="110" t="s">
        <v>4</v>
      </c>
      <c r="F1" s="111" t="s">
        <v>5</v>
      </c>
      <c r="G1" s="112" t="s">
        <v>6</v>
      </c>
      <c r="H1" s="112" t="s">
        <v>7</v>
      </c>
      <c r="I1" s="112" t="s">
        <v>8</v>
      </c>
      <c r="J1" s="109" t="s">
        <v>9</v>
      </c>
      <c r="K1" s="109" t="s">
        <v>10</v>
      </c>
      <c r="L1" s="110" t="s">
        <v>11</v>
      </c>
    </row>
    <row r="2" spans="1:12" ht="15" x14ac:dyDescent="0.25">
      <c r="A2" s="94" t="s">
        <v>12</v>
      </c>
      <c r="B2" s="96" t="s">
        <v>13</v>
      </c>
      <c r="C2" s="96" t="s">
        <v>14</v>
      </c>
      <c r="D2" s="90" t="s">
        <v>15</v>
      </c>
      <c r="E2" s="113" t="s">
        <v>16</v>
      </c>
      <c r="F2" s="114">
        <v>262.64</v>
      </c>
      <c r="G2" s="114">
        <v>426.64</v>
      </c>
      <c r="H2" s="115">
        <v>6977</v>
      </c>
      <c r="I2" s="89">
        <v>46</v>
      </c>
      <c r="J2" s="89">
        <v>1935</v>
      </c>
      <c r="K2" s="89" t="s">
        <v>17</v>
      </c>
      <c r="L2" s="89" t="s">
        <v>18</v>
      </c>
    </row>
    <row r="3" spans="1:12" s="118" customFormat="1" ht="15" x14ac:dyDescent="0.25">
      <c r="A3" s="78" t="s">
        <v>19</v>
      </c>
      <c r="B3" s="79" t="s">
        <v>20</v>
      </c>
      <c r="C3" s="79" t="s">
        <v>21</v>
      </c>
      <c r="D3" s="80" t="s">
        <v>15</v>
      </c>
      <c r="E3" s="79" t="s">
        <v>22</v>
      </c>
      <c r="F3" s="116">
        <v>255.63</v>
      </c>
      <c r="G3" s="116">
        <f>Tabel5[[#This Row],[Godkendt budgetleje u. hensættelser pr. m2]]+88+81</f>
        <v>424.63</v>
      </c>
      <c r="H3" s="117">
        <v>12706</v>
      </c>
      <c r="I3" s="79">
        <v>103</v>
      </c>
      <c r="J3" s="79">
        <v>1934</v>
      </c>
      <c r="K3" s="79"/>
      <c r="L3" s="79" t="s">
        <v>23</v>
      </c>
    </row>
    <row r="4" spans="1:12" s="119" customFormat="1" ht="15" x14ac:dyDescent="0.25">
      <c r="A4" s="88" t="s">
        <v>24</v>
      </c>
      <c r="B4" s="89" t="s">
        <v>25</v>
      </c>
      <c r="C4" s="89" t="s">
        <v>26</v>
      </c>
      <c r="D4" s="90" t="s">
        <v>15</v>
      </c>
      <c r="E4" s="89" t="s">
        <v>27</v>
      </c>
      <c r="F4" s="114">
        <v>239.73</v>
      </c>
      <c r="G4" s="114">
        <f>Tabel5[[#This Row],[Godkendt budgetleje u. hensættelser pr. m2]]+87+79</f>
        <v>405.73</v>
      </c>
      <c r="H4" s="115">
        <v>2387</v>
      </c>
      <c r="I4" s="89">
        <v>11</v>
      </c>
      <c r="J4" s="89">
        <v>1895</v>
      </c>
      <c r="K4" s="89" t="s">
        <v>28</v>
      </c>
      <c r="L4" s="89" t="s">
        <v>29</v>
      </c>
    </row>
    <row r="5" spans="1:12" ht="15" x14ac:dyDescent="0.25">
      <c r="A5" s="120" t="s">
        <v>30</v>
      </c>
      <c r="B5" s="120" t="s">
        <v>31</v>
      </c>
      <c r="C5" s="120" t="s">
        <v>32</v>
      </c>
      <c r="D5" s="90" t="s">
        <v>15</v>
      </c>
      <c r="E5" s="113" t="s">
        <v>33</v>
      </c>
      <c r="F5" s="114">
        <f>4798323.75/H5</f>
        <v>346.58700205857923</v>
      </c>
      <c r="G5" s="114">
        <f>Tabel5[[#This Row],[Godkendt budgetleje u. hensættelser pr. m2]]+90+83</f>
        <v>519.58700205857917</v>
      </c>
      <c r="H5" s="115">
        <v>13844.5</v>
      </c>
      <c r="I5" s="89">
        <v>146</v>
      </c>
      <c r="J5" s="89">
        <v>1944</v>
      </c>
      <c r="K5" s="89" t="s">
        <v>34</v>
      </c>
      <c r="L5" s="89" t="s">
        <v>35</v>
      </c>
    </row>
    <row r="6" spans="1:12" ht="15" x14ac:dyDescent="0.25">
      <c r="A6" s="94" t="s">
        <v>36</v>
      </c>
      <c r="B6" s="120" t="s">
        <v>37</v>
      </c>
      <c r="C6" s="120" t="s">
        <v>32</v>
      </c>
      <c r="D6" s="90" t="s">
        <v>15</v>
      </c>
      <c r="E6" s="113" t="s">
        <v>38</v>
      </c>
      <c r="F6" s="114">
        <f>5197163.15/Tabel5[[#This Row],[Ejendommens m²]]</f>
        <v>375.38195377392566</v>
      </c>
      <c r="G6" s="114">
        <f>Tabel5[[#This Row],[Godkendt budgetleje u. hensættelser pr. m2]]+92+84</f>
        <v>551.38195377392572</v>
      </c>
      <c r="H6" s="115">
        <v>13845</v>
      </c>
      <c r="I6" s="89">
        <v>146</v>
      </c>
      <c r="J6" s="89">
        <v>1944</v>
      </c>
      <c r="K6" s="89" t="s">
        <v>34</v>
      </c>
      <c r="L6" s="89" t="s">
        <v>39</v>
      </c>
    </row>
    <row r="7" spans="1:12" ht="15" x14ac:dyDescent="0.25">
      <c r="A7" s="120" t="s">
        <v>40</v>
      </c>
      <c r="B7" s="120" t="s">
        <v>41</v>
      </c>
      <c r="C7" s="120" t="s">
        <v>42</v>
      </c>
      <c r="D7" s="90" t="s">
        <v>15</v>
      </c>
      <c r="E7" s="113" t="s">
        <v>43</v>
      </c>
      <c r="F7" s="114">
        <v>280.97000000000003</v>
      </c>
      <c r="G7" s="114">
        <v>419.97</v>
      </c>
      <c r="H7" s="115">
        <v>23429</v>
      </c>
      <c r="I7" s="89">
        <v>409</v>
      </c>
      <c r="J7" s="89">
        <v>1933</v>
      </c>
      <c r="K7" s="89"/>
      <c r="L7" s="121" t="s">
        <v>44</v>
      </c>
    </row>
    <row r="8" spans="1:12" ht="15" x14ac:dyDescent="0.25">
      <c r="A8" s="120" t="s">
        <v>45</v>
      </c>
      <c r="B8" s="120" t="s">
        <v>46</v>
      </c>
      <c r="C8" s="120" t="s">
        <v>42</v>
      </c>
      <c r="D8" s="90" t="s">
        <v>15</v>
      </c>
      <c r="E8" s="122" t="s">
        <v>47</v>
      </c>
      <c r="F8" s="114">
        <v>308.75</v>
      </c>
      <c r="G8" s="114">
        <v>449.75</v>
      </c>
      <c r="H8" s="115">
        <v>23429</v>
      </c>
      <c r="I8" s="89">
        <v>409</v>
      </c>
      <c r="J8" s="89">
        <v>1933</v>
      </c>
      <c r="K8" s="89"/>
      <c r="L8" s="89" t="s">
        <v>48</v>
      </c>
    </row>
    <row r="9" spans="1:12" ht="15" x14ac:dyDescent="0.25">
      <c r="A9" s="94" t="s">
        <v>49</v>
      </c>
      <c r="B9" s="120" t="s">
        <v>50</v>
      </c>
      <c r="C9" s="120" t="s">
        <v>51</v>
      </c>
      <c r="D9" s="90" t="s">
        <v>15</v>
      </c>
      <c r="E9" s="122" t="s">
        <v>22</v>
      </c>
      <c r="F9" s="114">
        <v>275.07</v>
      </c>
      <c r="G9" s="114">
        <v>430.07</v>
      </c>
      <c r="H9" s="115">
        <v>2420</v>
      </c>
      <c r="I9" s="89">
        <v>23</v>
      </c>
      <c r="J9" s="89">
        <v>1893</v>
      </c>
      <c r="K9" s="89"/>
      <c r="L9" s="89" t="s">
        <v>52</v>
      </c>
    </row>
    <row r="10" spans="1:12" ht="15" x14ac:dyDescent="0.25">
      <c r="A10" s="94" t="s">
        <v>53</v>
      </c>
      <c r="B10" s="120" t="s">
        <v>54</v>
      </c>
      <c r="C10" s="120" t="s">
        <v>55</v>
      </c>
      <c r="D10" s="90" t="s">
        <v>15</v>
      </c>
      <c r="E10" s="122" t="s">
        <v>56</v>
      </c>
      <c r="F10" s="114">
        <f>586535.03/2131</f>
        <v>275.23933833880807</v>
      </c>
      <c r="G10" s="114">
        <f>Tabel5[[#This Row],[Godkendt budgetleje u. hensættelser pr. m2]]+84+76</f>
        <v>435.23933833880807</v>
      </c>
      <c r="H10" s="115">
        <v>2316</v>
      </c>
      <c r="I10" s="89">
        <v>24</v>
      </c>
      <c r="J10" s="89">
        <v>1881</v>
      </c>
      <c r="K10" s="89" t="s">
        <v>34</v>
      </c>
      <c r="L10" s="89" t="s">
        <v>57</v>
      </c>
    </row>
    <row r="11" spans="1:12" s="118" customFormat="1" ht="15" x14ac:dyDescent="0.25">
      <c r="A11" s="79" t="s">
        <v>58</v>
      </c>
      <c r="B11" s="79" t="s">
        <v>59</v>
      </c>
      <c r="C11" s="79" t="s">
        <v>14</v>
      </c>
      <c r="D11" s="80" t="s">
        <v>15</v>
      </c>
      <c r="E11" s="123" t="s">
        <v>60</v>
      </c>
      <c r="F11" s="116">
        <v>374.2</v>
      </c>
      <c r="G11" s="116">
        <v>561.20000000000005</v>
      </c>
      <c r="H11" s="117">
        <v>9953</v>
      </c>
      <c r="I11" s="79">
        <v>131</v>
      </c>
      <c r="J11" s="79">
        <v>1932</v>
      </c>
      <c r="K11" s="79"/>
      <c r="L11" s="79" t="s">
        <v>61</v>
      </c>
    </row>
    <row r="12" spans="1:12" s="118" customFormat="1" ht="15" x14ac:dyDescent="0.25">
      <c r="A12" s="79" t="s">
        <v>62</v>
      </c>
      <c r="B12" s="79" t="s">
        <v>63</v>
      </c>
      <c r="C12" s="79" t="s">
        <v>64</v>
      </c>
      <c r="D12" s="80" t="s">
        <v>15</v>
      </c>
      <c r="E12" s="123" t="s">
        <v>65</v>
      </c>
      <c r="F12" s="116">
        <v>380.47</v>
      </c>
      <c r="G12" s="116">
        <v>568.47</v>
      </c>
      <c r="H12" s="117">
        <v>9948.4</v>
      </c>
      <c r="I12" s="79">
        <v>131</v>
      </c>
      <c r="J12" s="79">
        <v>1932</v>
      </c>
      <c r="K12" s="79"/>
      <c r="L12" s="79" t="s">
        <v>61</v>
      </c>
    </row>
    <row r="16" spans="1:12" ht="15" x14ac:dyDescent="0.25">
      <c r="G16" s="12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99F7-EDC3-414E-A44C-94BADC514D91}">
  <sheetPr>
    <pageSetUpPr fitToPage="1"/>
  </sheetPr>
  <dimension ref="A1:Y101"/>
  <sheetViews>
    <sheetView zoomScale="80" zoomScaleNormal="80" workbookViewId="0">
      <pane ySplit="1" topLeftCell="A48" activePane="bottomLeft" state="frozen"/>
      <selection pane="bottomLeft" activeCell="L50" sqref="L50"/>
    </sheetView>
  </sheetViews>
  <sheetFormatPr defaultColWidth="9.140625" defaultRowHeight="15" x14ac:dyDescent="0.25"/>
  <cols>
    <col min="1" max="1" width="18.140625" style="103" customWidth="1"/>
    <col min="2" max="2" width="34.7109375" style="106" customWidth="1"/>
    <col min="3" max="3" width="17.28515625" style="106" customWidth="1"/>
    <col min="4" max="4" width="12.85546875" style="106" customWidth="1"/>
    <col min="5" max="5" width="22.28515625" style="142" customWidth="1"/>
    <col min="6" max="6" width="20.28515625" style="142" customWidth="1"/>
    <col min="7" max="7" width="6.85546875" style="106" customWidth="1"/>
    <col min="8" max="8" width="18.7109375" style="142" customWidth="1"/>
    <col min="9" max="9" width="19.28515625" style="143" customWidth="1"/>
    <col min="10" max="10" width="22.7109375" style="106" customWidth="1"/>
    <col min="11" max="11" width="19.42578125" style="106" customWidth="1"/>
    <col min="12" max="12" width="13.140625" style="106" bestFit="1" customWidth="1"/>
    <col min="13" max="13" width="13.42578125" style="106" bestFit="1" customWidth="1"/>
    <col min="14" max="14" width="20.7109375" style="103" customWidth="1"/>
    <col min="15" max="15" width="23.5703125" style="106" bestFit="1" customWidth="1"/>
    <col min="16" max="16384" width="9.140625" style="106"/>
  </cols>
  <sheetData>
    <row r="1" spans="1:15" ht="60" x14ac:dyDescent="0.25">
      <c r="A1" s="126" t="s">
        <v>0</v>
      </c>
      <c r="B1" s="126" t="s">
        <v>1</v>
      </c>
      <c r="C1" s="126" t="s">
        <v>2</v>
      </c>
      <c r="D1" s="126" t="s">
        <v>3</v>
      </c>
      <c r="E1" s="127" t="s">
        <v>66</v>
      </c>
      <c r="F1" s="128" t="s">
        <v>67</v>
      </c>
      <c r="G1" s="129" t="s">
        <v>68</v>
      </c>
      <c r="H1" s="128" t="s">
        <v>69</v>
      </c>
      <c r="I1" s="128" t="s">
        <v>70</v>
      </c>
      <c r="J1" s="129" t="s">
        <v>71</v>
      </c>
      <c r="K1" s="129" t="s">
        <v>72</v>
      </c>
      <c r="L1" s="129" t="s">
        <v>73</v>
      </c>
      <c r="M1" s="126" t="s">
        <v>74</v>
      </c>
      <c r="N1" s="129" t="s">
        <v>75</v>
      </c>
      <c r="O1" s="130" t="s">
        <v>11</v>
      </c>
    </row>
    <row r="2" spans="1:15" x14ac:dyDescent="0.25">
      <c r="A2" s="78" t="s">
        <v>76</v>
      </c>
      <c r="B2" s="123" t="s">
        <v>77</v>
      </c>
      <c r="C2" s="123" t="s">
        <v>78</v>
      </c>
      <c r="D2" s="80" t="s">
        <v>15</v>
      </c>
      <c r="E2" s="131">
        <v>84177.73</v>
      </c>
      <c r="F2" s="131">
        <v>73750</v>
      </c>
      <c r="G2" s="79">
        <v>59</v>
      </c>
      <c r="H2" s="133">
        <f t="shared" ref="H2:H33" si="0">SUM(E2/G2)</f>
        <v>1426.7411864406779</v>
      </c>
      <c r="I2" s="134">
        <f t="shared" ref="I2:I33" si="1">SUM(F2/G2)</f>
        <v>1250</v>
      </c>
      <c r="J2" s="79" t="s">
        <v>43</v>
      </c>
      <c r="K2" s="79" t="s">
        <v>79</v>
      </c>
      <c r="L2" s="79" t="s">
        <v>80</v>
      </c>
      <c r="M2" s="79" t="s">
        <v>80</v>
      </c>
      <c r="N2" s="84">
        <v>2003</v>
      </c>
      <c r="O2" s="79" t="s">
        <v>81</v>
      </c>
    </row>
    <row r="3" spans="1:15" x14ac:dyDescent="0.25">
      <c r="A3" s="78" t="s">
        <v>82</v>
      </c>
      <c r="B3" s="123" t="s">
        <v>83</v>
      </c>
      <c r="C3" s="123" t="s">
        <v>21</v>
      </c>
      <c r="D3" s="80" t="s">
        <v>15</v>
      </c>
      <c r="E3" s="131">
        <v>114510</v>
      </c>
      <c r="F3" s="131">
        <v>108900</v>
      </c>
      <c r="G3" s="79">
        <v>66</v>
      </c>
      <c r="H3" s="133">
        <f t="shared" si="0"/>
        <v>1735</v>
      </c>
      <c r="I3" s="134">
        <f t="shared" si="1"/>
        <v>1650</v>
      </c>
      <c r="J3" s="79" t="s">
        <v>84</v>
      </c>
      <c r="K3" s="79" t="s">
        <v>85</v>
      </c>
      <c r="L3" s="79" t="s">
        <v>86</v>
      </c>
      <c r="M3" s="79" t="s">
        <v>80</v>
      </c>
      <c r="N3" s="84">
        <v>2021</v>
      </c>
      <c r="O3" s="79" t="s">
        <v>87</v>
      </c>
    </row>
    <row r="4" spans="1:15" ht="30" x14ac:dyDescent="0.25">
      <c r="A4" s="78" t="s">
        <v>88</v>
      </c>
      <c r="B4" s="123" t="s">
        <v>89</v>
      </c>
      <c r="C4" s="123" t="s">
        <v>90</v>
      </c>
      <c r="D4" s="80" t="s">
        <v>15</v>
      </c>
      <c r="E4" s="131">
        <v>70896.960000000006</v>
      </c>
      <c r="F4" s="131">
        <v>1688.02</v>
      </c>
      <c r="G4" s="79">
        <v>42</v>
      </c>
      <c r="H4" s="138">
        <f t="shared" si="0"/>
        <v>1688.0228571428572</v>
      </c>
      <c r="I4" s="135">
        <f t="shared" si="1"/>
        <v>40.190952380952382</v>
      </c>
      <c r="J4" s="79" t="s">
        <v>38</v>
      </c>
      <c r="K4" s="79" t="s">
        <v>79</v>
      </c>
      <c r="L4" s="79" t="s">
        <v>86</v>
      </c>
      <c r="M4" s="79" t="s">
        <v>80</v>
      </c>
      <c r="N4" s="84">
        <v>2012</v>
      </c>
      <c r="O4" s="79" t="s">
        <v>91</v>
      </c>
    </row>
    <row r="5" spans="1:15" ht="30" x14ac:dyDescent="0.25">
      <c r="A5" s="78" t="s">
        <v>92</v>
      </c>
      <c r="B5" s="123" t="s">
        <v>93</v>
      </c>
      <c r="C5" s="123" t="s">
        <v>90</v>
      </c>
      <c r="D5" s="80" t="s">
        <v>15</v>
      </c>
      <c r="E5" s="131">
        <v>72983.520000000004</v>
      </c>
      <c r="F5" s="131">
        <v>72983.520000000004</v>
      </c>
      <c r="G5" s="79">
        <v>43</v>
      </c>
      <c r="H5" s="138">
        <f t="shared" si="0"/>
        <v>1697.2911627906979</v>
      </c>
      <c r="I5" s="135">
        <f t="shared" si="1"/>
        <v>1697.2911627906979</v>
      </c>
      <c r="J5" s="79" t="s">
        <v>43</v>
      </c>
      <c r="K5" s="79" t="s">
        <v>79</v>
      </c>
      <c r="L5" s="79" t="s">
        <v>86</v>
      </c>
      <c r="M5" s="79" t="s">
        <v>80</v>
      </c>
      <c r="N5" s="84">
        <v>2015</v>
      </c>
      <c r="O5" s="79" t="s">
        <v>91</v>
      </c>
    </row>
    <row r="6" spans="1:15" x14ac:dyDescent="0.25">
      <c r="A6" s="78" t="s">
        <v>94</v>
      </c>
      <c r="B6" s="123" t="s">
        <v>95</v>
      </c>
      <c r="C6" s="123" t="s">
        <v>14</v>
      </c>
      <c r="D6" s="80" t="s">
        <v>15</v>
      </c>
      <c r="E6" s="131">
        <v>104104.2</v>
      </c>
      <c r="F6" s="131">
        <v>90000</v>
      </c>
      <c r="G6" s="79">
        <v>60</v>
      </c>
      <c r="H6" s="133">
        <f t="shared" si="0"/>
        <v>1735.07</v>
      </c>
      <c r="I6" s="134">
        <f t="shared" si="1"/>
        <v>1500</v>
      </c>
      <c r="J6" s="79" t="s">
        <v>96</v>
      </c>
      <c r="K6" s="79" t="s">
        <v>79</v>
      </c>
      <c r="L6" s="79" t="s">
        <v>86</v>
      </c>
      <c r="M6" s="79" t="s">
        <v>80</v>
      </c>
      <c r="N6" s="84">
        <v>2021</v>
      </c>
      <c r="O6" s="79" t="s">
        <v>97</v>
      </c>
    </row>
    <row r="7" spans="1:15" x14ac:dyDescent="0.25">
      <c r="A7" s="78" t="s">
        <v>98</v>
      </c>
      <c r="B7" s="123" t="s">
        <v>99</v>
      </c>
      <c r="C7" s="79" t="s">
        <v>78</v>
      </c>
      <c r="D7" s="80" t="s">
        <v>15</v>
      </c>
      <c r="E7" s="131">
        <v>131013.67</v>
      </c>
      <c r="F7" s="131">
        <v>100750</v>
      </c>
      <c r="G7" s="79">
        <v>65</v>
      </c>
      <c r="H7" s="116">
        <f t="shared" si="0"/>
        <v>2015.5949230769231</v>
      </c>
      <c r="I7" s="136">
        <f t="shared" si="1"/>
        <v>1550</v>
      </c>
      <c r="J7" s="139" t="s">
        <v>100</v>
      </c>
      <c r="K7" s="79" t="s">
        <v>79</v>
      </c>
      <c r="L7" s="79" t="s">
        <v>86</v>
      </c>
      <c r="M7" s="79" t="s">
        <v>86</v>
      </c>
      <c r="N7" s="84">
        <v>2002</v>
      </c>
      <c r="O7" s="79" t="s">
        <v>101</v>
      </c>
    </row>
    <row r="8" spans="1:15" x14ac:dyDescent="0.25">
      <c r="A8" s="78" t="s">
        <v>102</v>
      </c>
      <c r="B8" s="123" t="s">
        <v>103</v>
      </c>
      <c r="C8" s="123" t="s">
        <v>78</v>
      </c>
      <c r="D8" s="80" t="s">
        <v>15</v>
      </c>
      <c r="E8" s="131">
        <v>129081.68</v>
      </c>
      <c r="F8" s="131">
        <v>124000</v>
      </c>
      <c r="G8" s="79">
        <v>80</v>
      </c>
      <c r="H8" s="138">
        <f t="shared" si="0"/>
        <v>1613.521</v>
      </c>
      <c r="I8" s="135">
        <f t="shared" si="1"/>
        <v>1550</v>
      </c>
      <c r="J8" s="79" t="s">
        <v>104</v>
      </c>
      <c r="K8" s="79" t="s">
        <v>79</v>
      </c>
      <c r="L8" s="79" t="s">
        <v>86</v>
      </c>
      <c r="M8" s="79" t="s">
        <v>80</v>
      </c>
      <c r="N8" s="84">
        <v>2010</v>
      </c>
      <c r="O8" s="79" t="s">
        <v>105</v>
      </c>
    </row>
    <row r="9" spans="1:15" ht="30" x14ac:dyDescent="0.25">
      <c r="A9" s="78" t="s">
        <v>106</v>
      </c>
      <c r="B9" s="123" t="s">
        <v>107</v>
      </c>
      <c r="C9" s="123" t="s">
        <v>108</v>
      </c>
      <c r="D9" s="80" t="s">
        <v>15</v>
      </c>
      <c r="E9" s="131">
        <v>149681.54</v>
      </c>
      <c r="F9" s="131">
        <v>133900</v>
      </c>
      <c r="G9" s="79">
        <v>103</v>
      </c>
      <c r="H9" s="133">
        <f t="shared" si="0"/>
        <v>1453.2188349514563</v>
      </c>
      <c r="I9" s="134">
        <f t="shared" si="1"/>
        <v>1300</v>
      </c>
      <c r="J9" s="79" t="s">
        <v>109</v>
      </c>
      <c r="K9" s="79" t="s">
        <v>85</v>
      </c>
      <c r="L9" s="79" t="s">
        <v>86</v>
      </c>
      <c r="M9" s="79" t="s">
        <v>80</v>
      </c>
      <c r="N9" s="84">
        <v>2004</v>
      </c>
      <c r="O9" s="79" t="s">
        <v>110</v>
      </c>
    </row>
    <row r="10" spans="1:15" ht="30" x14ac:dyDescent="0.25">
      <c r="A10" s="78" t="s">
        <v>111</v>
      </c>
      <c r="B10" s="123" t="s">
        <v>112</v>
      </c>
      <c r="C10" s="123" t="s">
        <v>108</v>
      </c>
      <c r="D10" s="80" t="s">
        <v>15</v>
      </c>
      <c r="E10" s="131">
        <v>96651.36</v>
      </c>
      <c r="F10" s="131">
        <v>92800</v>
      </c>
      <c r="G10" s="79">
        <v>64</v>
      </c>
      <c r="H10" s="138">
        <f t="shared" si="0"/>
        <v>1510.1775</v>
      </c>
      <c r="I10" s="134">
        <f t="shared" si="1"/>
        <v>1450</v>
      </c>
      <c r="J10" s="79" t="s">
        <v>113</v>
      </c>
      <c r="K10" s="79" t="s">
        <v>79</v>
      </c>
      <c r="L10" s="79" t="s">
        <v>86</v>
      </c>
      <c r="M10" s="79" t="s">
        <v>80</v>
      </c>
      <c r="N10" s="84">
        <v>2020</v>
      </c>
      <c r="O10" s="79" t="s">
        <v>110</v>
      </c>
    </row>
    <row r="11" spans="1:15" x14ac:dyDescent="0.25">
      <c r="A11" s="78" t="s">
        <v>114</v>
      </c>
      <c r="B11" s="123" t="s">
        <v>115</v>
      </c>
      <c r="C11" s="123" t="s">
        <v>90</v>
      </c>
      <c r="D11" s="80" t="s">
        <v>15</v>
      </c>
      <c r="E11" s="131">
        <v>69102.97</v>
      </c>
      <c r="F11" s="131">
        <v>69102.97</v>
      </c>
      <c r="G11" s="79">
        <v>42</v>
      </c>
      <c r="H11" s="138">
        <f t="shared" si="0"/>
        <v>1645.3088095238095</v>
      </c>
      <c r="I11" s="135">
        <f t="shared" si="1"/>
        <v>1645.3088095238095</v>
      </c>
      <c r="J11" s="79" t="s">
        <v>43</v>
      </c>
      <c r="K11" s="79" t="s">
        <v>79</v>
      </c>
      <c r="L11" s="79" t="s">
        <v>86</v>
      </c>
      <c r="M11" s="79" t="s">
        <v>80</v>
      </c>
      <c r="N11" s="84">
        <v>2015</v>
      </c>
      <c r="O11" s="79" t="s">
        <v>110</v>
      </c>
    </row>
    <row r="12" spans="1:15" ht="30" x14ac:dyDescent="0.25">
      <c r="A12" s="78" t="s">
        <v>116</v>
      </c>
      <c r="B12" s="123" t="s">
        <v>117</v>
      </c>
      <c r="C12" s="123" t="s">
        <v>90</v>
      </c>
      <c r="D12" s="80" t="s">
        <v>15</v>
      </c>
      <c r="E12" s="131">
        <v>81172</v>
      </c>
      <c r="F12" s="131">
        <v>81172</v>
      </c>
      <c r="G12" s="79">
        <v>48</v>
      </c>
      <c r="H12" s="138">
        <f t="shared" si="0"/>
        <v>1691.0833333333333</v>
      </c>
      <c r="I12" s="135">
        <f t="shared" si="1"/>
        <v>1691.0833333333333</v>
      </c>
      <c r="J12" s="79" t="s">
        <v>38</v>
      </c>
      <c r="K12" s="79" t="s">
        <v>85</v>
      </c>
      <c r="L12" s="79" t="s">
        <v>86</v>
      </c>
      <c r="M12" s="79" t="s">
        <v>80</v>
      </c>
      <c r="N12" s="84">
        <v>2015</v>
      </c>
      <c r="O12" s="79" t="s">
        <v>110</v>
      </c>
    </row>
    <row r="13" spans="1:15" x14ac:dyDescent="0.25">
      <c r="A13" s="78" t="s">
        <v>118</v>
      </c>
      <c r="B13" s="123" t="s">
        <v>115</v>
      </c>
      <c r="C13" s="123" t="s">
        <v>90</v>
      </c>
      <c r="D13" s="80" t="s">
        <v>15</v>
      </c>
      <c r="E13" s="131">
        <v>69004.320000000007</v>
      </c>
      <c r="F13" s="131">
        <v>69004.320000000007</v>
      </c>
      <c r="G13" s="79">
        <v>42</v>
      </c>
      <c r="H13" s="138">
        <f t="shared" si="0"/>
        <v>1642.9600000000003</v>
      </c>
      <c r="I13" s="135">
        <f t="shared" si="1"/>
        <v>1642.9600000000003</v>
      </c>
      <c r="J13" s="79" t="s">
        <v>119</v>
      </c>
      <c r="K13" s="79" t="s">
        <v>79</v>
      </c>
      <c r="L13" s="79" t="s">
        <v>86</v>
      </c>
      <c r="M13" s="79" t="s">
        <v>80</v>
      </c>
      <c r="N13" s="84">
        <v>2015</v>
      </c>
      <c r="O13" s="79" t="s">
        <v>110</v>
      </c>
    </row>
    <row r="14" spans="1:15" x14ac:dyDescent="0.25">
      <c r="A14" s="78" t="s">
        <v>120</v>
      </c>
      <c r="B14" s="123" t="s">
        <v>121</v>
      </c>
      <c r="C14" s="123" t="s">
        <v>90</v>
      </c>
      <c r="D14" s="80" t="s">
        <v>15</v>
      </c>
      <c r="E14" s="131">
        <v>69720</v>
      </c>
      <c r="F14" s="131">
        <v>69720</v>
      </c>
      <c r="G14" s="79">
        <v>42</v>
      </c>
      <c r="H14" s="138">
        <f t="shared" si="0"/>
        <v>1660</v>
      </c>
      <c r="I14" s="135">
        <f t="shared" si="1"/>
        <v>1660</v>
      </c>
      <c r="J14" s="79" t="s">
        <v>122</v>
      </c>
      <c r="K14" s="79" t="s">
        <v>79</v>
      </c>
      <c r="L14" s="79" t="s">
        <v>86</v>
      </c>
      <c r="M14" s="79" t="s">
        <v>80</v>
      </c>
      <c r="N14" s="84">
        <v>2018</v>
      </c>
      <c r="O14" s="79" t="s">
        <v>110</v>
      </c>
    </row>
    <row r="15" spans="1:15" ht="30" x14ac:dyDescent="0.25">
      <c r="A15" s="78" t="s">
        <v>123</v>
      </c>
      <c r="B15" s="123" t="s">
        <v>124</v>
      </c>
      <c r="C15" s="123" t="s">
        <v>90</v>
      </c>
      <c r="D15" s="80" t="s">
        <v>15</v>
      </c>
      <c r="E15" s="131">
        <v>70149.960000000006</v>
      </c>
      <c r="F15" s="131">
        <v>70149.960000000006</v>
      </c>
      <c r="G15" s="79">
        <v>42</v>
      </c>
      <c r="H15" s="138">
        <f t="shared" si="0"/>
        <v>1670.237142857143</v>
      </c>
      <c r="I15" s="135">
        <f t="shared" si="1"/>
        <v>1670.237142857143</v>
      </c>
      <c r="J15" s="79" t="s">
        <v>125</v>
      </c>
      <c r="K15" s="79" t="s">
        <v>79</v>
      </c>
      <c r="L15" s="79" t="s">
        <v>86</v>
      </c>
      <c r="M15" s="79" t="s">
        <v>80</v>
      </c>
      <c r="N15" s="84">
        <v>2015</v>
      </c>
      <c r="O15" s="79" t="s">
        <v>110</v>
      </c>
    </row>
    <row r="16" spans="1:15" x14ac:dyDescent="0.25">
      <c r="A16" s="78" t="s">
        <v>126</v>
      </c>
      <c r="B16" s="123" t="s">
        <v>127</v>
      </c>
      <c r="C16" s="123" t="s">
        <v>14</v>
      </c>
      <c r="D16" s="80" t="s">
        <v>15</v>
      </c>
      <c r="E16" s="131">
        <v>104104.15</v>
      </c>
      <c r="F16" s="131">
        <v>104104.15</v>
      </c>
      <c r="G16" s="79">
        <v>67</v>
      </c>
      <c r="H16" s="138">
        <f t="shared" si="0"/>
        <v>1553.7932835820895</v>
      </c>
      <c r="I16" s="135">
        <f t="shared" si="1"/>
        <v>1553.7932835820895</v>
      </c>
      <c r="J16" s="79" t="s">
        <v>128</v>
      </c>
      <c r="K16" s="79" t="s">
        <v>79</v>
      </c>
      <c r="L16" s="79" t="s">
        <v>129</v>
      </c>
      <c r="M16" s="79" t="s">
        <v>80</v>
      </c>
      <c r="N16" s="84">
        <v>2021</v>
      </c>
      <c r="O16" s="79" t="s">
        <v>110</v>
      </c>
    </row>
    <row r="17" spans="1:15" ht="30" x14ac:dyDescent="0.25">
      <c r="A17" s="78" t="s">
        <v>130</v>
      </c>
      <c r="B17" s="123" t="s">
        <v>131</v>
      </c>
      <c r="C17" s="79" t="s">
        <v>90</v>
      </c>
      <c r="D17" s="80" t="s">
        <v>15</v>
      </c>
      <c r="E17" s="131">
        <v>73045.320000000007</v>
      </c>
      <c r="F17" s="131">
        <v>73045.320000000007</v>
      </c>
      <c r="G17" s="79">
        <v>42</v>
      </c>
      <c r="H17" s="116">
        <f t="shared" si="0"/>
        <v>1739.1742857142858</v>
      </c>
      <c r="I17" s="136">
        <f t="shared" si="1"/>
        <v>1739.1742857142858</v>
      </c>
      <c r="J17" s="79" t="s">
        <v>38</v>
      </c>
      <c r="K17" s="79" t="s">
        <v>79</v>
      </c>
      <c r="L17" s="79" t="s">
        <v>132</v>
      </c>
      <c r="M17" s="79" t="s">
        <v>80</v>
      </c>
      <c r="N17" s="84">
        <v>2020</v>
      </c>
      <c r="O17" s="79" t="s">
        <v>110</v>
      </c>
    </row>
    <row r="18" spans="1:15" ht="30" x14ac:dyDescent="0.25">
      <c r="A18" s="78" t="s">
        <v>133</v>
      </c>
      <c r="B18" s="123" t="s">
        <v>134</v>
      </c>
      <c r="C18" s="79" t="s">
        <v>90</v>
      </c>
      <c r="D18" s="80" t="s">
        <v>15</v>
      </c>
      <c r="E18" s="131">
        <v>81416.639999999999</v>
      </c>
      <c r="F18" s="131">
        <v>81416.639999999999</v>
      </c>
      <c r="G18" s="79">
        <v>48</v>
      </c>
      <c r="H18" s="116">
        <f t="shared" si="0"/>
        <v>1696.18</v>
      </c>
      <c r="I18" s="136">
        <f t="shared" si="1"/>
        <v>1696.18</v>
      </c>
      <c r="J18" s="139" t="s">
        <v>43</v>
      </c>
      <c r="K18" s="79" t="s">
        <v>79</v>
      </c>
      <c r="L18" s="79" t="s">
        <v>86</v>
      </c>
      <c r="M18" s="79" t="s">
        <v>80</v>
      </c>
      <c r="N18" s="84">
        <v>2020</v>
      </c>
      <c r="O18" s="79" t="s">
        <v>110</v>
      </c>
    </row>
    <row r="19" spans="1:15" x14ac:dyDescent="0.25">
      <c r="A19" s="78" t="s">
        <v>135</v>
      </c>
      <c r="B19" s="123" t="s">
        <v>136</v>
      </c>
      <c r="C19" s="79" t="s">
        <v>21</v>
      </c>
      <c r="D19" s="80" t="s">
        <v>15</v>
      </c>
      <c r="E19" s="131">
        <v>13076085</v>
      </c>
      <c r="F19" s="131">
        <v>112500</v>
      </c>
      <c r="G19" s="79">
        <v>75</v>
      </c>
      <c r="H19" s="116">
        <f t="shared" si="0"/>
        <v>174347.8</v>
      </c>
      <c r="I19" s="136">
        <f t="shared" si="1"/>
        <v>1500</v>
      </c>
      <c r="J19" s="79" t="s">
        <v>38</v>
      </c>
      <c r="K19" s="79" t="s">
        <v>137</v>
      </c>
      <c r="L19" s="79" t="s">
        <v>132</v>
      </c>
      <c r="M19" s="79" t="s">
        <v>80</v>
      </c>
      <c r="N19" s="84">
        <v>2009</v>
      </c>
      <c r="O19" s="79" t="s">
        <v>138</v>
      </c>
    </row>
    <row r="20" spans="1:15" ht="30" x14ac:dyDescent="0.25">
      <c r="A20" s="78" t="s">
        <v>139</v>
      </c>
      <c r="B20" s="123" t="s">
        <v>140</v>
      </c>
      <c r="C20" s="79" t="s">
        <v>90</v>
      </c>
      <c r="D20" s="80" t="s">
        <v>15</v>
      </c>
      <c r="E20" s="131">
        <v>69102.960000000006</v>
      </c>
      <c r="F20" s="131">
        <v>69102.960000000006</v>
      </c>
      <c r="G20" s="79">
        <v>42</v>
      </c>
      <c r="H20" s="116">
        <f t="shared" si="0"/>
        <v>1645.3085714285717</v>
      </c>
      <c r="I20" s="136">
        <f t="shared" si="1"/>
        <v>1645.3085714285717</v>
      </c>
      <c r="J20" s="139" t="s">
        <v>43</v>
      </c>
      <c r="K20" s="79" t="s">
        <v>137</v>
      </c>
      <c r="L20" s="79" t="s">
        <v>132</v>
      </c>
      <c r="M20" s="79" t="s">
        <v>80</v>
      </c>
      <c r="N20" s="84">
        <v>2015</v>
      </c>
      <c r="O20" s="79" t="s">
        <v>141</v>
      </c>
    </row>
    <row r="21" spans="1:15" x14ac:dyDescent="0.25">
      <c r="A21" s="78" t="s">
        <v>142</v>
      </c>
      <c r="B21" s="123" t="s">
        <v>143</v>
      </c>
      <c r="C21" s="123" t="s">
        <v>26</v>
      </c>
      <c r="D21" s="80" t="s">
        <v>15</v>
      </c>
      <c r="E21" s="131">
        <v>180000</v>
      </c>
      <c r="F21" s="131">
        <v>160000</v>
      </c>
      <c r="G21" s="79">
        <v>100</v>
      </c>
      <c r="H21" s="131">
        <f t="shared" si="0"/>
        <v>1800</v>
      </c>
      <c r="I21" s="134">
        <f t="shared" si="1"/>
        <v>1600</v>
      </c>
      <c r="J21" s="79" t="s">
        <v>144</v>
      </c>
      <c r="K21" s="79" t="s">
        <v>79</v>
      </c>
      <c r="L21" s="79" t="s">
        <v>86</v>
      </c>
      <c r="M21" s="79" t="s">
        <v>86</v>
      </c>
      <c r="N21" s="84">
        <v>2017</v>
      </c>
      <c r="O21" s="79" t="s">
        <v>145</v>
      </c>
    </row>
    <row r="22" spans="1:15" x14ac:dyDescent="0.25">
      <c r="A22" s="78" t="s">
        <v>146</v>
      </c>
      <c r="B22" s="123" t="s">
        <v>147</v>
      </c>
      <c r="C22" s="123" t="s">
        <v>26</v>
      </c>
      <c r="D22" s="80" t="s">
        <v>15</v>
      </c>
      <c r="E22" s="131">
        <v>166200</v>
      </c>
      <c r="F22" s="131">
        <v>146200</v>
      </c>
      <c r="G22" s="79">
        <v>86</v>
      </c>
      <c r="H22" s="133">
        <f t="shared" si="0"/>
        <v>1932.5581395348838</v>
      </c>
      <c r="I22" s="134">
        <f t="shared" si="1"/>
        <v>1700</v>
      </c>
      <c r="J22" s="79" t="s">
        <v>43</v>
      </c>
      <c r="K22" s="79" t="s">
        <v>79</v>
      </c>
      <c r="L22" s="79" t="s">
        <v>86</v>
      </c>
      <c r="M22" s="79" t="s">
        <v>86</v>
      </c>
      <c r="N22" s="84">
        <v>1996</v>
      </c>
      <c r="O22" s="79" t="s">
        <v>148</v>
      </c>
    </row>
    <row r="23" spans="1:15" ht="30" x14ac:dyDescent="0.25">
      <c r="A23" s="78" t="s">
        <v>149</v>
      </c>
      <c r="B23" s="123" t="s">
        <v>150</v>
      </c>
      <c r="C23" s="79" t="s">
        <v>151</v>
      </c>
      <c r="D23" s="80" t="s">
        <v>15</v>
      </c>
      <c r="E23" s="131">
        <v>124187.22</v>
      </c>
      <c r="F23" s="131">
        <v>85500</v>
      </c>
      <c r="G23" s="79">
        <v>57</v>
      </c>
      <c r="H23" s="131">
        <f t="shared" si="0"/>
        <v>2178.7231578947367</v>
      </c>
      <c r="I23" s="132">
        <f t="shared" si="1"/>
        <v>1500</v>
      </c>
      <c r="J23" s="79" t="s">
        <v>43</v>
      </c>
      <c r="K23" s="79" t="s">
        <v>79</v>
      </c>
      <c r="L23" s="79" t="s">
        <v>86</v>
      </c>
      <c r="M23" s="79" t="s">
        <v>86</v>
      </c>
      <c r="N23" s="84">
        <v>2016</v>
      </c>
      <c r="O23" s="79" t="s">
        <v>152</v>
      </c>
    </row>
    <row r="24" spans="1:15" ht="30" x14ac:dyDescent="0.25">
      <c r="A24" s="78" t="s">
        <v>153</v>
      </c>
      <c r="B24" s="123" t="s">
        <v>154</v>
      </c>
      <c r="C24" s="79" t="s">
        <v>151</v>
      </c>
      <c r="D24" s="80" t="s">
        <v>15</v>
      </c>
      <c r="E24" s="131">
        <v>123000</v>
      </c>
      <c r="F24" s="131">
        <v>86400</v>
      </c>
      <c r="G24" s="79">
        <v>54</v>
      </c>
      <c r="H24" s="131">
        <f t="shared" si="0"/>
        <v>2277.7777777777778</v>
      </c>
      <c r="I24" s="132">
        <f t="shared" si="1"/>
        <v>1600</v>
      </c>
      <c r="J24" s="79" t="s">
        <v>155</v>
      </c>
      <c r="K24" s="79" t="s">
        <v>137</v>
      </c>
      <c r="L24" s="79" t="s">
        <v>86</v>
      </c>
      <c r="M24" s="79" t="s">
        <v>86</v>
      </c>
      <c r="N24" s="84">
        <v>2019</v>
      </c>
      <c r="O24" s="79" t="s">
        <v>152</v>
      </c>
    </row>
    <row r="25" spans="1:15" ht="30" x14ac:dyDescent="0.25">
      <c r="A25" s="78" t="s">
        <v>156</v>
      </c>
      <c r="B25" s="123" t="s">
        <v>157</v>
      </c>
      <c r="C25" s="79" t="s">
        <v>151</v>
      </c>
      <c r="D25" s="80" t="s">
        <v>15</v>
      </c>
      <c r="E25" s="131">
        <v>108772.51</v>
      </c>
      <c r="F25" s="131">
        <v>75600</v>
      </c>
      <c r="G25" s="79">
        <v>54</v>
      </c>
      <c r="H25" s="131">
        <f t="shared" si="0"/>
        <v>2014.3057407407407</v>
      </c>
      <c r="I25" s="132">
        <f t="shared" si="1"/>
        <v>1400</v>
      </c>
      <c r="J25" s="79" t="s">
        <v>100</v>
      </c>
      <c r="K25" s="79" t="s">
        <v>79</v>
      </c>
      <c r="L25" s="79" t="s">
        <v>86</v>
      </c>
      <c r="M25" s="79" t="s">
        <v>86</v>
      </c>
      <c r="N25" s="84">
        <v>2006</v>
      </c>
      <c r="O25" s="79" t="s">
        <v>152</v>
      </c>
    </row>
    <row r="26" spans="1:15" x14ac:dyDescent="0.25">
      <c r="A26" s="78" t="s">
        <v>158</v>
      </c>
      <c r="B26" s="123" t="s">
        <v>159</v>
      </c>
      <c r="C26" s="79" t="s">
        <v>160</v>
      </c>
      <c r="D26" s="80" t="s">
        <v>15</v>
      </c>
      <c r="E26" s="131">
        <v>73425</v>
      </c>
      <c r="F26" s="131">
        <v>72380</v>
      </c>
      <c r="G26" s="79">
        <v>44</v>
      </c>
      <c r="H26" s="131">
        <f t="shared" si="0"/>
        <v>1668.75</v>
      </c>
      <c r="I26" s="132">
        <f t="shared" si="1"/>
        <v>1645</v>
      </c>
      <c r="J26" s="79" t="s">
        <v>161</v>
      </c>
      <c r="K26" s="79" t="s">
        <v>137</v>
      </c>
      <c r="L26" s="79" t="s">
        <v>86</v>
      </c>
      <c r="M26" s="79" t="s">
        <v>80</v>
      </c>
      <c r="N26" s="84">
        <v>2020</v>
      </c>
      <c r="O26" s="79" t="s">
        <v>87</v>
      </c>
    </row>
    <row r="27" spans="1:15" x14ac:dyDescent="0.25">
      <c r="A27" s="78" t="s">
        <v>162</v>
      </c>
      <c r="B27" s="123" t="s">
        <v>163</v>
      </c>
      <c r="C27" s="79" t="s">
        <v>160</v>
      </c>
      <c r="D27" s="80" t="s">
        <v>15</v>
      </c>
      <c r="E27" s="131">
        <v>86250</v>
      </c>
      <c r="F27" s="131">
        <v>82250</v>
      </c>
      <c r="G27" s="79">
        <v>50</v>
      </c>
      <c r="H27" s="131">
        <f t="shared" si="0"/>
        <v>1725</v>
      </c>
      <c r="I27" s="132">
        <f t="shared" si="1"/>
        <v>1645</v>
      </c>
      <c r="J27" s="79" t="s">
        <v>164</v>
      </c>
      <c r="K27" s="79" t="s">
        <v>137</v>
      </c>
      <c r="L27" s="79" t="s">
        <v>86</v>
      </c>
      <c r="M27" s="79" t="s">
        <v>80</v>
      </c>
      <c r="N27" s="84">
        <v>2020</v>
      </c>
      <c r="O27" s="79" t="s">
        <v>87</v>
      </c>
    </row>
    <row r="28" spans="1:15" x14ac:dyDescent="0.25">
      <c r="A28" s="78" t="s">
        <v>165</v>
      </c>
      <c r="B28" s="123" t="s">
        <v>166</v>
      </c>
      <c r="C28" s="123" t="s">
        <v>160</v>
      </c>
      <c r="D28" s="80" t="s">
        <v>15</v>
      </c>
      <c r="E28" s="131">
        <v>77404.179999999993</v>
      </c>
      <c r="F28" s="131">
        <v>72600</v>
      </c>
      <c r="G28" s="79">
        <v>44</v>
      </c>
      <c r="H28" s="133">
        <f t="shared" si="0"/>
        <v>1759.185909090909</v>
      </c>
      <c r="I28" s="134">
        <f t="shared" si="1"/>
        <v>1650</v>
      </c>
      <c r="J28" s="79" t="s">
        <v>38</v>
      </c>
      <c r="K28" s="79" t="s">
        <v>137</v>
      </c>
      <c r="L28" s="79" t="s">
        <v>86</v>
      </c>
      <c r="M28" s="79" t="s">
        <v>80</v>
      </c>
      <c r="N28" s="84">
        <v>2020</v>
      </c>
      <c r="O28" s="79" t="s">
        <v>87</v>
      </c>
    </row>
    <row r="29" spans="1:15" x14ac:dyDescent="0.25">
      <c r="A29" s="78" t="s">
        <v>167</v>
      </c>
      <c r="B29" s="123" t="s">
        <v>168</v>
      </c>
      <c r="C29" s="123" t="s">
        <v>160</v>
      </c>
      <c r="D29" s="80" t="s">
        <v>15</v>
      </c>
      <c r="E29" s="131">
        <v>91600.74</v>
      </c>
      <c r="F29" s="131">
        <v>88884</v>
      </c>
      <c r="G29" s="79">
        <v>54</v>
      </c>
      <c r="H29" s="133">
        <f t="shared" si="0"/>
        <v>1696.3100000000002</v>
      </c>
      <c r="I29" s="134">
        <f t="shared" si="1"/>
        <v>1646</v>
      </c>
      <c r="J29" s="79" t="s">
        <v>43</v>
      </c>
      <c r="K29" s="79" t="s">
        <v>79</v>
      </c>
      <c r="L29" s="79" t="s">
        <v>86</v>
      </c>
      <c r="M29" s="79" t="s">
        <v>80</v>
      </c>
      <c r="N29" s="84">
        <v>2020</v>
      </c>
      <c r="O29" s="79" t="s">
        <v>87</v>
      </c>
    </row>
    <row r="30" spans="1:15" x14ac:dyDescent="0.25">
      <c r="A30" s="78" t="s">
        <v>169</v>
      </c>
      <c r="B30" s="123" t="s">
        <v>170</v>
      </c>
      <c r="C30" s="123" t="s">
        <v>160</v>
      </c>
      <c r="D30" s="80" t="s">
        <v>15</v>
      </c>
      <c r="E30" s="131">
        <v>75690</v>
      </c>
      <c r="F30" s="131">
        <v>72600</v>
      </c>
      <c r="G30" s="79">
        <v>44</v>
      </c>
      <c r="H30" s="133">
        <f t="shared" si="0"/>
        <v>1720.2272727272727</v>
      </c>
      <c r="I30" s="134">
        <f t="shared" si="1"/>
        <v>1650</v>
      </c>
      <c r="J30" s="79" t="s">
        <v>171</v>
      </c>
      <c r="K30" s="79" t="s">
        <v>85</v>
      </c>
      <c r="L30" s="79" t="s">
        <v>86</v>
      </c>
      <c r="M30" s="79" t="s">
        <v>80</v>
      </c>
      <c r="N30" s="84">
        <v>2019</v>
      </c>
      <c r="O30" s="79" t="s">
        <v>87</v>
      </c>
    </row>
    <row r="31" spans="1:15" x14ac:dyDescent="0.25">
      <c r="A31" s="78" t="s">
        <v>172</v>
      </c>
      <c r="B31" s="123" t="s">
        <v>173</v>
      </c>
      <c r="C31" s="79" t="s">
        <v>78</v>
      </c>
      <c r="D31" s="80" t="s">
        <v>15</v>
      </c>
      <c r="E31" s="131">
        <v>158400</v>
      </c>
      <c r="F31" s="131">
        <v>110400</v>
      </c>
      <c r="G31" s="79">
        <v>92</v>
      </c>
      <c r="H31" s="131">
        <f t="shared" si="0"/>
        <v>1721.7391304347825</v>
      </c>
      <c r="I31" s="132">
        <f t="shared" si="1"/>
        <v>1200</v>
      </c>
      <c r="J31" s="79" t="s">
        <v>65</v>
      </c>
      <c r="K31" s="79" t="s">
        <v>79</v>
      </c>
      <c r="L31" s="79" t="s">
        <v>86</v>
      </c>
      <c r="M31" s="79" t="s">
        <v>86</v>
      </c>
      <c r="N31" s="84">
        <v>2006</v>
      </c>
      <c r="O31" s="79" t="s">
        <v>174</v>
      </c>
    </row>
    <row r="32" spans="1:15" ht="30" x14ac:dyDescent="0.25">
      <c r="A32" s="78" t="s">
        <v>175</v>
      </c>
      <c r="B32" s="123" t="s">
        <v>176</v>
      </c>
      <c r="C32" s="79" t="s">
        <v>78</v>
      </c>
      <c r="D32" s="80" t="s">
        <v>15</v>
      </c>
      <c r="E32" s="131">
        <v>184486.05</v>
      </c>
      <c r="F32" s="131">
        <v>160050</v>
      </c>
      <c r="G32" s="79">
        <v>97</v>
      </c>
      <c r="H32" s="131">
        <f t="shared" si="0"/>
        <v>1901.9180412371134</v>
      </c>
      <c r="I32" s="132">
        <f t="shared" si="1"/>
        <v>1650</v>
      </c>
      <c r="J32" s="79" t="s">
        <v>100</v>
      </c>
      <c r="K32" s="79" t="s">
        <v>79</v>
      </c>
      <c r="L32" s="79" t="s">
        <v>86</v>
      </c>
      <c r="M32" s="79" t="s">
        <v>86</v>
      </c>
      <c r="N32" s="84">
        <v>2008</v>
      </c>
      <c r="O32" s="79" t="s">
        <v>177</v>
      </c>
    </row>
    <row r="33" spans="1:16" ht="30" x14ac:dyDescent="0.25">
      <c r="A33" s="78" t="s">
        <v>178</v>
      </c>
      <c r="B33" s="123" t="s">
        <v>179</v>
      </c>
      <c r="C33" s="79" t="s">
        <v>151</v>
      </c>
      <c r="D33" s="80" t="s">
        <v>15</v>
      </c>
      <c r="E33" s="131">
        <v>128985.57</v>
      </c>
      <c r="F33" s="131">
        <v>106600</v>
      </c>
      <c r="G33" s="79">
        <v>82</v>
      </c>
      <c r="H33" s="131">
        <f t="shared" si="0"/>
        <v>1572.9947560975611</v>
      </c>
      <c r="I33" s="132">
        <f t="shared" si="1"/>
        <v>1300</v>
      </c>
      <c r="J33" s="79" t="s">
        <v>43</v>
      </c>
      <c r="K33" s="79" t="s">
        <v>79</v>
      </c>
      <c r="L33" s="79" t="s">
        <v>86</v>
      </c>
      <c r="M33" s="79" t="s">
        <v>86</v>
      </c>
      <c r="N33" s="84">
        <v>2007</v>
      </c>
      <c r="O33" s="79" t="s">
        <v>57</v>
      </c>
    </row>
    <row r="34" spans="1:16" ht="30" x14ac:dyDescent="0.25">
      <c r="A34" s="78" t="s">
        <v>180</v>
      </c>
      <c r="B34" s="123" t="s">
        <v>181</v>
      </c>
      <c r="C34" s="79" t="s">
        <v>151</v>
      </c>
      <c r="D34" s="80" t="s">
        <v>15</v>
      </c>
      <c r="E34" s="131">
        <v>136254.41</v>
      </c>
      <c r="F34" s="131">
        <v>123000</v>
      </c>
      <c r="G34" s="79">
        <v>82</v>
      </c>
      <c r="H34" s="131">
        <f t="shared" ref="H34:H65" si="2">SUM(E34/G34)</f>
        <v>1661.6391463414634</v>
      </c>
      <c r="I34" s="132">
        <f t="shared" ref="I34:I65" si="3">SUM(F34/G34)</f>
        <v>1500</v>
      </c>
      <c r="J34" s="79" t="s">
        <v>100</v>
      </c>
      <c r="K34" s="79" t="s">
        <v>79</v>
      </c>
      <c r="L34" s="79" t="s">
        <v>86</v>
      </c>
      <c r="M34" s="79" t="s">
        <v>86</v>
      </c>
      <c r="N34" s="84">
        <v>2008</v>
      </c>
      <c r="O34" s="79" t="s">
        <v>57</v>
      </c>
      <c r="P34" s="137"/>
    </row>
    <row r="35" spans="1:16" x14ac:dyDescent="0.25">
      <c r="A35" s="78" t="s">
        <v>182</v>
      </c>
      <c r="B35" s="123" t="s">
        <v>183</v>
      </c>
      <c r="C35" s="123" t="s">
        <v>26</v>
      </c>
      <c r="D35" s="80" t="s">
        <v>15</v>
      </c>
      <c r="E35" s="131">
        <v>227400</v>
      </c>
      <c r="F35" s="131">
        <v>227400</v>
      </c>
      <c r="G35" s="79">
        <v>139</v>
      </c>
      <c r="H35" s="133">
        <f t="shared" si="2"/>
        <v>1635.9712230215828</v>
      </c>
      <c r="I35" s="135">
        <f t="shared" si="3"/>
        <v>1635.9712230215828</v>
      </c>
      <c r="J35" s="79" t="s">
        <v>184</v>
      </c>
      <c r="K35" s="79" t="s">
        <v>79</v>
      </c>
      <c r="L35" s="79" t="s">
        <v>86</v>
      </c>
      <c r="M35" s="79" t="s">
        <v>86</v>
      </c>
      <c r="N35" s="84">
        <v>1998</v>
      </c>
      <c r="O35" s="79" t="s">
        <v>185</v>
      </c>
      <c r="P35" s="137"/>
    </row>
    <row r="36" spans="1:16" ht="30" x14ac:dyDescent="0.25">
      <c r="A36" s="146" t="s">
        <v>186</v>
      </c>
      <c r="B36" s="125" t="s">
        <v>187</v>
      </c>
      <c r="C36" s="79" t="s">
        <v>78</v>
      </c>
      <c r="D36" s="79" t="s">
        <v>15</v>
      </c>
      <c r="E36" s="131">
        <v>88703.2</v>
      </c>
      <c r="F36" s="131">
        <v>49450</v>
      </c>
      <c r="G36" s="79">
        <v>43</v>
      </c>
      <c r="H36" s="131">
        <f t="shared" si="2"/>
        <v>2062.8651162790698</v>
      </c>
      <c r="I36" s="132">
        <f t="shared" si="3"/>
        <v>1150</v>
      </c>
      <c r="J36" s="79" t="s">
        <v>188</v>
      </c>
      <c r="K36" s="79" t="s">
        <v>189</v>
      </c>
      <c r="L36" s="79" t="s">
        <v>86</v>
      </c>
      <c r="M36" s="79" t="s">
        <v>80</v>
      </c>
      <c r="N36" s="84" t="s">
        <v>190</v>
      </c>
      <c r="O36" s="79" t="s">
        <v>191</v>
      </c>
    </row>
    <row r="37" spans="1:16" ht="30" x14ac:dyDescent="0.25">
      <c r="A37" s="78" t="s">
        <v>192</v>
      </c>
      <c r="B37" s="123" t="s">
        <v>193</v>
      </c>
      <c r="C37" s="123" t="s">
        <v>108</v>
      </c>
      <c r="D37" s="80" t="s">
        <v>15</v>
      </c>
      <c r="E37" s="131">
        <v>86400</v>
      </c>
      <c r="F37" s="131">
        <v>67500</v>
      </c>
      <c r="G37" s="79">
        <v>54</v>
      </c>
      <c r="H37" s="131">
        <f t="shared" si="2"/>
        <v>1600</v>
      </c>
      <c r="I37" s="132">
        <f t="shared" si="3"/>
        <v>1250</v>
      </c>
      <c r="J37" s="79" t="s">
        <v>96</v>
      </c>
      <c r="K37" s="79" t="s">
        <v>79</v>
      </c>
      <c r="L37" s="79" t="s">
        <v>194</v>
      </c>
      <c r="M37" s="79" t="s">
        <v>86</v>
      </c>
      <c r="N37" s="84">
        <v>2019</v>
      </c>
      <c r="O37" s="79" t="s">
        <v>195</v>
      </c>
    </row>
    <row r="38" spans="1:16" x14ac:dyDescent="0.25">
      <c r="A38" s="78" t="s">
        <v>196</v>
      </c>
      <c r="B38" s="123" t="s">
        <v>197</v>
      </c>
      <c r="C38" s="79" t="s">
        <v>64</v>
      </c>
      <c r="D38" s="80" t="s">
        <v>15</v>
      </c>
      <c r="E38" s="131">
        <v>101700</v>
      </c>
      <c r="F38" s="131">
        <v>76950</v>
      </c>
      <c r="G38" s="79">
        <v>57</v>
      </c>
      <c r="H38" s="131">
        <f t="shared" si="2"/>
        <v>1784.2105263157894</v>
      </c>
      <c r="I38" s="132">
        <f t="shared" si="3"/>
        <v>1350</v>
      </c>
      <c r="J38" s="79" t="s">
        <v>198</v>
      </c>
      <c r="K38" s="79" t="s">
        <v>79</v>
      </c>
      <c r="L38" s="79" t="s">
        <v>86</v>
      </c>
      <c r="M38" s="79" t="s">
        <v>80</v>
      </c>
      <c r="N38" s="84">
        <v>2005</v>
      </c>
      <c r="O38" s="79" t="s">
        <v>199</v>
      </c>
    </row>
    <row r="39" spans="1:16" x14ac:dyDescent="0.25">
      <c r="A39" s="78" t="s">
        <v>200</v>
      </c>
      <c r="B39" s="123" t="s">
        <v>201</v>
      </c>
      <c r="C39" s="123" t="s">
        <v>78</v>
      </c>
      <c r="D39" s="80" t="s">
        <v>15</v>
      </c>
      <c r="E39" s="131">
        <v>197737.08</v>
      </c>
      <c r="F39" s="131">
        <v>138000</v>
      </c>
      <c r="G39" s="79">
        <v>92</v>
      </c>
      <c r="H39" s="133">
        <f t="shared" si="2"/>
        <v>2149.3160869565218</v>
      </c>
      <c r="I39" s="134">
        <f t="shared" si="3"/>
        <v>1500</v>
      </c>
      <c r="J39" s="79" t="s">
        <v>202</v>
      </c>
      <c r="K39" s="79" t="s">
        <v>79</v>
      </c>
      <c r="L39" s="79" t="s">
        <v>194</v>
      </c>
      <c r="M39" s="79" t="s">
        <v>80</v>
      </c>
      <c r="N39" s="84">
        <v>2002</v>
      </c>
      <c r="O39" s="79" t="s">
        <v>203</v>
      </c>
      <c r="P39" s="137"/>
    </row>
    <row r="40" spans="1:16" x14ac:dyDescent="0.25">
      <c r="A40" s="78" t="s">
        <v>204</v>
      </c>
      <c r="B40" s="123" t="s">
        <v>205</v>
      </c>
      <c r="C40" s="123" t="s">
        <v>206</v>
      </c>
      <c r="D40" s="80" t="s">
        <v>15</v>
      </c>
      <c r="E40" s="131">
        <v>204000</v>
      </c>
      <c r="F40" s="131">
        <v>130800</v>
      </c>
      <c r="G40" s="79">
        <v>109</v>
      </c>
      <c r="H40" s="133">
        <f t="shared" si="2"/>
        <v>1871.559633027523</v>
      </c>
      <c r="I40" s="134">
        <f t="shared" si="3"/>
        <v>1200</v>
      </c>
      <c r="J40" s="79" t="s">
        <v>207</v>
      </c>
      <c r="K40" s="79" t="s">
        <v>79</v>
      </c>
      <c r="L40" s="79" t="s">
        <v>194</v>
      </c>
      <c r="M40" s="79" t="s">
        <v>80</v>
      </c>
      <c r="N40" s="84">
        <v>2016</v>
      </c>
      <c r="O40" s="79" t="s">
        <v>208</v>
      </c>
      <c r="P40" s="137"/>
    </row>
    <row r="41" spans="1:16" x14ac:dyDescent="0.25">
      <c r="A41" s="78" t="s">
        <v>209</v>
      </c>
      <c r="B41" s="123" t="s">
        <v>210</v>
      </c>
      <c r="C41" s="79" t="s">
        <v>32</v>
      </c>
      <c r="D41" s="80" t="s">
        <v>15</v>
      </c>
      <c r="E41" s="131">
        <v>204050.64</v>
      </c>
      <c r="F41" s="131">
        <v>204050.64</v>
      </c>
      <c r="G41" s="79">
        <v>125</v>
      </c>
      <c r="H41" s="131">
        <f t="shared" si="2"/>
        <v>1632.4051200000001</v>
      </c>
      <c r="I41" s="132">
        <f t="shared" si="3"/>
        <v>1632.4051200000001</v>
      </c>
      <c r="J41" s="79" t="s">
        <v>100</v>
      </c>
      <c r="K41" s="79" t="s">
        <v>79</v>
      </c>
      <c r="L41" s="79" t="s">
        <v>86</v>
      </c>
      <c r="M41" s="79" t="s">
        <v>80</v>
      </c>
      <c r="N41" s="84">
        <v>2011</v>
      </c>
      <c r="O41" s="79" t="s">
        <v>211</v>
      </c>
    </row>
    <row r="42" spans="1:16" x14ac:dyDescent="0.25">
      <c r="A42" s="78" t="s">
        <v>212</v>
      </c>
      <c r="B42" s="123" t="s">
        <v>213</v>
      </c>
      <c r="C42" s="123" t="s">
        <v>26</v>
      </c>
      <c r="D42" s="80" t="s">
        <v>15</v>
      </c>
      <c r="E42" s="131">
        <v>150000</v>
      </c>
      <c r="F42" s="131">
        <v>134300</v>
      </c>
      <c r="G42" s="79">
        <v>79</v>
      </c>
      <c r="H42" s="131">
        <f t="shared" si="2"/>
        <v>1898.7341772151899</v>
      </c>
      <c r="I42" s="132">
        <f t="shared" si="3"/>
        <v>1700</v>
      </c>
      <c r="J42" s="79" t="s">
        <v>22</v>
      </c>
      <c r="K42" s="79" t="s">
        <v>79</v>
      </c>
      <c r="L42" s="79" t="s">
        <v>86</v>
      </c>
      <c r="M42" s="79" t="s">
        <v>86</v>
      </c>
      <c r="N42" s="84">
        <v>2016</v>
      </c>
      <c r="O42" s="79" t="s">
        <v>101</v>
      </c>
    </row>
    <row r="43" spans="1:16" x14ac:dyDescent="0.25">
      <c r="A43" s="78" t="s">
        <v>214</v>
      </c>
      <c r="B43" s="123" t="s">
        <v>215</v>
      </c>
      <c r="C43" s="123" t="s">
        <v>78</v>
      </c>
      <c r="D43" s="80" t="s">
        <v>15</v>
      </c>
      <c r="E43" s="131">
        <v>131013.67</v>
      </c>
      <c r="F43" s="131">
        <v>100750</v>
      </c>
      <c r="G43" s="79">
        <v>65</v>
      </c>
      <c r="H43" s="133">
        <f t="shared" si="2"/>
        <v>2015.5949230769231</v>
      </c>
      <c r="I43" s="134">
        <f t="shared" si="3"/>
        <v>1550</v>
      </c>
      <c r="J43" s="79" t="s">
        <v>100</v>
      </c>
      <c r="K43" s="79" t="s">
        <v>79</v>
      </c>
      <c r="L43" s="79" t="s">
        <v>86</v>
      </c>
      <c r="M43" s="79" t="s">
        <v>86</v>
      </c>
      <c r="N43" s="84">
        <v>2002</v>
      </c>
      <c r="O43" s="79" t="s">
        <v>101</v>
      </c>
    </row>
    <row r="44" spans="1:16" x14ac:dyDescent="0.25">
      <c r="A44" s="78" t="s">
        <v>216</v>
      </c>
      <c r="B44" s="123" t="s">
        <v>217</v>
      </c>
      <c r="C44" s="79" t="s">
        <v>51</v>
      </c>
      <c r="D44" s="80" t="s">
        <v>15</v>
      </c>
      <c r="E44" s="131">
        <v>140249.96</v>
      </c>
      <c r="F44" s="131">
        <v>123250</v>
      </c>
      <c r="G44" s="79">
        <v>85</v>
      </c>
      <c r="H44" s="131">
        <f t="shared" si="2"/>
        <v>1649.9995294117646</v>
      </c>
      <c r="I44" s="132">
        <f t="shared" si="3"/>
        <v>1450</v>
      </c>
      <c r="J44" s="79" t="s">
        <v>218</v>
      </c>
      <c r="K44" s="79" t="s">
        <v>79</v>
      </c>
      <c r="L44" s="79" t="s">
        <v>194</v>
      </c>
      <c r="M44" s="79" t="s">
        <v>80</v>
      </c>
      <c r="N44" s="84">
        <v>2018</v>
      </c>
      <c r="O44" s="79" t="s">
        <v>101</v>
      </c>
    </row>
    <row r="45" spans="1:16" x14ac:dyDescent="0.25">
      <c r="A45" s="78" t="s">
        <v>219</v>
      </c>
      <c r="B45" s="123" t="s">
        <v>220</v>
      </c>
      <c r="C45" s="79" t="s">
        <v>221</v>
      </c>
      <c r="D45" s="80" t="s">
        <v>15</v>
      </c>
      <c r="E45" s="131">
        <v>133478.26999999999</v>
      </c>
      <c r="F45" s="131">
        <v>107500</v>
      </c>
      <c r="G45" s="79">
        <v>86</v>
      </c>
      <c r="H45" s="131">
        <f t="shared" si="2"/>
        <v>1552.072906976744</v>
      </c>
      <c r="I45" s="132">
        <f t="shared" si="3"/>
        <v>1250</v>
      </c>
      <c r="J45" s="79" t="s">
        <v>222</v>
      </c>
      <c r="K45" s="79" t="s">
        <v>137</v>
      </c>
      <c r="L45" s="79" t="s">
        <v>86</v>
      </c>
      <c r="M45" s="79" t="s">
        <v>80</v>
      </c>
      <c r="N45" s="84">
        <v>1996</v>
      </c>
      <c r="O45" s="79" t="s">
        <v>223</v>
      </c>
    </row>
    <row r="46" spans="1:16" x14ac:dyDescent="0.25">
      <c r="A46" s="78" t="s">
        <v>224</v>
      </c>
      <c r="B46" s="123" t="s">
        <v>225</v>
      </c>
      <c r="C46" s="79" t="s">
        <v>32</v>
      </c>
      <c r="D46" s="80" t="s">
        <v>15</v>
      </c>
      <c r="E46" s="131">
        <v>276000</v>
      </c>
      <c r="F46" s="131">
        <v>276000</v>
      </c>
      <c r="G46" s="79">
        <v>162</v>
      </c>
      <c r="H46" s="131">
        <f t="shared" si="2"/>
        <v>1703.7037037037037</v>
      </c>
      <c r="I46" s="132">
        <f t="shared" si="3"/>
        <v>1703.7037037037037</v>
      </c>
      <c r="J46" s="79" t="s">
        <v>226</v>
      </c>
      <c r="K46" s="79" t="s">
        <v>79</v>
      </c>
      <c r="L46" s="79" t="s">
        <v>86</v>
      </c>
      <c r="M46" s="79" t="s">
        <v>80</v>
      </c>
      <c r="N46" s="84">
        <v>2010</v>
      </c>
      <c r="O46" s="79" t="s">
        <v>227</v>
      </c>
    </row>
    <row r="47" spans="1:16" ht="30" x14ac:dyDescent="0.25">
      <c r="A47" s="78" t="s">
        <v>228</v>
      </c>
      <c r="B47" s="123" t="s">
        <v>229</v>
      </c>
      <c r="C47" s="123" t="s">
        <v>32</v>
      </c>
      <c r="D47" s="80" t="s">
        <v>15</v>
      </c>
      <c r="E47" s="131">
        <v>179550</v>
      </c>
      <c r="F47" s="131">
        <v>175875</v>
      </c>
      <c r="G47" s="79">
        <v>105</v>
      </c>
      <c r="H47" s="133">
        <f t="shared" si="2"/>
        <v>1710</v>
      </c>
      <c r="I47" s="134">
        <f t="shared" si="3"/>
        <v>1675</v>
      </c>
      <c r="J47" s="79" t="s">
        <v>164</v>
      </c>
      <c r="K47" s="79" t="s">
        <v>230</v>
      </c>
      <c r="L47" s="79" t="s">
        <v>86</v>
      </c>
      <c r="M47" s="79" t="s">
        <v>80</v>
      </c>
      <c r="N47" s="84">
        <v>2017</v>
      </c>
      <c r="O47" s="79" t="s">
        <v>227</v>
      </c>
    </row>
    <row r="48" spans="1:16" x14ac:dyDescent="0.25">
      <c r="A48" s="78" t="s">
        <v>231</v>
      </c>
      <c r="B48" s="123" t="s">
        <v>232</v>
      </c>
      <c r="C48" s="79" t="s">
        <v>32</v>
      </c>
      <c r="D48" s="80" t="s">
        <v>15</v>
      </c>
      <c r="E48" s="131">
        <v>109777.93</v>
      </c>
      <c r="F48" s="131">
        <v>96000</v>
      </c>
      <c r="G48" s="79">
        <v>64</v>
      </c>
      <c r="H48" s="131">
        <f t="shared" si="2"/>
        <v>1715.2801562499999</v>
      </c>
      <c r="I48" s="136">
        <f t="shared" si="3"/>
        <v>1500</v>
      </c>
      <c r="J48" s="79" t="s">
        <v>38</v>
      </c>
      <c r="K48" s="79" t="s">
        <v>79</v>
      </c>
      <c r="L48" s="79" t="s">
        <v>86</v>
      </c>
      <c r="M48" s="79" t="s">
        <v>80</v>
      </c>
      <c r="N48" s="84">
        <v>2007</v>
      </c>
      <c r="O48" s="79" t="s">
        <v>227</v>
      </c>
    </row>
    <row r="49" spans="1:15" x14ac:dyDescent="0.25">
      <c r="A49" s="78" t="s">
        <v>233</v>
      </c>
      <c r="B49" s="123" t="s">
        <v>234</v>
      </c>
      <c r="C49" s="79" t="s">
        <v>26</v>
      </c>
      <c r="D49" s="80" t="s">
        <v>15</v>
      </c>
      <c r="E49" s="131">
        <v>100554.74</v>
      </c>
      <c r="F49" s="131">
        <v>91000</v>
      </c>
      <c r="G49" s="79">
        <v>65</v>
      </c>
      <c r="H49" s="133">
        <f t="shared" si="2"/>
        <v>1546.9960000000001</v>
      </c>
      <c r="I49" s="134">
        <f t="shared" si="3"/>
        <v>1400</v>
      </c>
      <c r="J49" s="79" t="s">
        <v>100</v>
      </c>
      <c r="K49" s="79" t="s">
        <v>79</v>
      </c>
      <c r="L49" s="79" t="s">
        <v>86</v>
      </c>
      <c r="M49" s="79" t="s">
        <v>80</v>
      </c>
      <c r="N49" s="84">
        <v>2014</v>
      </c>
      <c r="O49" s="79" t="s">
        <v>235</v>
      </c>
    </row>
    <row r="50" spans="1:15" ht="90" x14ac:dyDescent="0.25">
      <c r="A50" s="78" t="s">
        <v>236</v>
      </c>
      <c r="B50" s="123" t="s">
        <v>237</v>
      </c>
      <c r="C50" s="79" t="s">
        <v>14</v>
      </c>
      <c r="D50" s="80" t="s">
        <v>15</v>
      </c>
      <c r="E50" s="131">
        <v>152722.01</v>
      </c>
      <c r="F50" s="131">
        <v>138255</v>
      </c>
      <c r="G50" s="79">
        <v>97</v>
      </c>
      <c r="H50" s="131">
        <f t="shared" si="2"/>
        <v>1574.4537113402064</v>
      </c>
      <c r="I50" s="132">
        <f t="shared" si="3"/>
        <v>1425.3092783505156</v>
      </c>
      <c r="J50" s="79" t="s">
        <v>238</v>
      </c>
      <c r="K50" s="79" t="s">
        <v>79</v>
      </c>
      <c r="L50" s="79" t="s">
        <v>194</v>
      </c>
      <c r="M50" s="79" t="s">
        <v>80</v>
      </c>
      <c r="N50" s="84" t="s">
        <v>239</v>
      </c>
      <c r="O50" s="79" t="s">
        <v>240</v>
      </c>
    </row>
    <row r="51" spans="1:15" x14ac:dyDescent="0.25">
      <c r="A51" s="78" t="s">
        <v>241</v>
      </c>
      <c r="B51" s="123" t="s">
        <v>242</v>
      </c>
      <c r="C51" s="79" t="s">
        <v>51</v>
      </c>
      <c r="D51" s="80" t="s">
        <v>15</v>
      </c>
      <c r="E51" s="131">
        <v>143700</v>
      </c>
      <c r="F51" s="131">
        <v>143700</v>
      </c>
      <c r="G51" s="79">
        <v>88</v>
      </c>
      <c r="H51" s="131">
        <f t="shared" si="2"/>
        <v>1632.9545454545455</v>
      </c>
      <c r="I51" s="132">
        <f t="shared" si="3"/>
        <v>1632.9545454545455</v>
      </c>
      <c r="J51" s="79" t="s">
        <v>243</v>
      </c>
      <c r="K51" s="79" t="s">
        <v>79</v>
      </c>
      <c r="L51" s="79" t="s">
        <v>86</v>
      </c>
      <c r="M51" s="79" t="s">
        <v>80</v>
      </c>
      <c r="N51" s="84" t="s">
        <v>244</v>
      </c>
      <c r="O51" s="79" t="s">
        <v>245</v>
      </c>
    </row>
    <row r="52" spans="1:15" x14ac:dyDescent="0.25">
      <c r="A52" s="78" t="s">
        <v>246</v>
      </c>
      <c r="B52" s="123" t="s">
        <v>247</v>
      </c>
      <c r="C52" s="79" t="s">
        <v>32</v>
      </c>
      <c r="D52" s="80" t="s">
        <v>15</v>
      </c>
      <c r="E52" s="131">
        <v>138552.01999999999</v>
      </c>
      <c r="F52" s="131">
        <v>124200</v>
      </c>
      <c r="G52" s="79">
        <v>92</v>
      </c>
      <c r="H52" s="131">
        <f t="shared" si="2"/>
        <v>1506.0002173913042</v>
      </c>
      <c r="I52" s="132">
        <f t="shared" si="3"/>
        <v>1350</v>
      </c>
      <c r="J52" s="79" t="s">
        <v>248</v>
      </c>
      <c r="K52" s="79" t="s">
        <v>79</v>
      </c>
      <c r="L52" s="79" t="s">
        <v>194</v>
      </c>
      <c r="M52" s="79" t="s">
        <v>80</v>
      </c>
      <c r="N52" s="84">
        <v>2007</v>
      </c>
      <c r="O52" s="79" t="s">
        <v>245</v>
      </c>
    </row>
    <row r="53" spans="1:15" x14ac:dyDescent="0.25">
      <c r="A53" s="78" t="s">
        <v>249</v>
      </c>
      <c r="B53" s="123" t="s">
        <v>250</v>
      </c>
      <c r="C53" s="79" t="s">
        <v>90</v>
      </c>
      <c r="D53" s="80" t="s">
        <v>15</v>
      </c>
      <c r="E53" s="131">
        <v>134167.92000000001</v>
      </c>
      <c r="F53" s="131">
        <v>134167.92000000001</v>
      </c>
      <c r="G53" s="79">
        <v>84</v>
      </c>
      <c r="H53" s="131">
        <f t="shared" si="2"/>
        <v>1597.237142857143</v>
      </c>
      <c r="I53" s="132">
        <f t="shared" si="3"/>
        <v>1597.237142857143</v>
      </c>
      <c r="J53" s="79" t="s">
        <v>43</v>
      </c>
      <c r="K53" s="79" t="s">
        <v>79</v>
      </c>
      <c r="L53" s="79" t="s">
        <v>194</v>
      </c>
      <c r="M53" s="79" t="s">
        <v>80</v>
      </c>
      <c r="N53" s="84">
        <v>2012</v>
      </c>
      <c r="O53" s="79" t="s">
        <v>251</v>
      </c>
    </row>
    <row r="54" spans="1:15" x14ac:dyDescent="0.25">
      <c r="A54" s="78" t="s">
        <v>252</v>
      </c>
      <c r="B54" s="123" t="s">
        <v>253</v>
      </c>
      <c r="C54" s="79" t="s">
        <v>221</v>
      </c>
      <c r="D54" s="80" t="s">
        <v>15</v>
      </c>
      <c r="E54" s="131">
        <v>209478.88</v>
      </c>
      <c r="F54" s="131">
        <v>187500</v>
      </c>
      <c r="G54" s="79">
        <v>129</v>
      </c>
      <c r="H54" s="131">
        <f t="shared" si="2"/>
        <v>1623.8672868217054</v>
      </c>
      <c r="I54" s="132">
        <f t="shared" si="3"/>
        <v>1453.4883720930231</v>
      </c>
      <c r="J54" s="79" t="s">
        <v>43</v>
      </c>
      <c r="K54" s="79" t="s">
        <v>79</v>
      </c>
      <c r="L54" s="79" t="s">
        <v>86</v>
      </c>
      <c r="M54" s="79" t="s">
        <v>86</v>
      </c>
      <c r="N54" s="84">
        <v>2012</v>
      </c>
      <c r="O54" s="79" t="s">
        <v>251</v>
      </c>
    </row>
    <row r="55" spans="1:15" x14ac:dyDescent="0.25">
      <c r="A55" s="78" t="s">
        <v>254</v>
      </c>
      <c r="B55" s="123" t="s">
        <v>255</v>
      </c>
      <c r="C55" s="79" t="s">
        <v>32</v>
      </c>
      <c r="D55" s="80" t="s">
        <v>15</v>
      </c>
      <c r="E55" s="131">
        <v>325050</v>
      </c>
      <c r="F55" s="131">
        <v>295500</v>
      </c>
      <c r="G55" s="79">
        <v>197</v>
      </c>
      <c r="H55" s="131">
        <f t="shared" si="2"/>
        <v>1650</v>
      </c>
      <c r="I55" s="132">
        <f t="shared" si="3"/>
        <v>1500</v>
      </c>
      <c r="J55" s="79" t="s">
        <v>43</v>
      </c>
      <c r="K55" s="79" t="s">
        <v>79</v>
      </c>
      <c r="L55" s="79" t="s">
        <v>194</v>
      </c>
      <c r="M55" s="79" t="s">
        <v>86</v>
      </c>
      <c r="N55" s="84" t="s">
        <v>256</v>
      </c>
      <c r="O55" s="79" t="s">
        <v>251</v>
      </c>
    </row>
    <row r="56" spans="1:15" x14ac:dyDescent="0.25">
      <c r="A56" s="78" t="s">
        <v>257</v>
      </c>
      <c r="B56" s="123" t="s">
        <v>258</v>
      </c>
      <c r="C56" s="79" t="s">
        <v>259</v>
      </c>
      <c r="D56" s="80" t="s">
        <v>15</v>
      </c>
      <c r="E56" s="131">
        <v>127200</v>
      </c>
      <c r="F56" s="131">
        <v>110700</v>
      </c>
      <c r="G56" s="79">
        <v>82</v>
      </c>
      <c r="H56" s="131">
        <f t="shared" si="2"/>
        <v>1551.219512195122</v>
      </c>
      <c r="I56" s="132">
        <f t="shared" si="3"/>
        <v>1350</v>
      </c>
      <c r="J56" s="79" t="s">
        <v>260</v>
      </c>
      <c r="K56" s="79" t="s">
        <v>79</v>
      </c>
      <c r="L56" s="79" t="s">
        <v>86</v>
      </c>
      <c r="M56" s="79" t="s">
        <v>80</v>
      </c>
      <c r="N56" s="84">
        <v>2009</v>
      </c>
      <c r="O56" s="79" t="s">
        <v>251</v>
      </c>
    </row>
    <row r="57" spans="1:15" ht="30" x14ac:dyDescent="0.25">
      <c r="A57" s="78" t="s">
        <v>261</v>
      </c>
      <c r="B57" s="123" t="s">
        <v>262</v>
      </c>
      <c r="C57" s="123" t="s">
        <v>42</v>
      </c>
      <c r="D57" s="80" t="s">
        <v>15</v>
      </c>
      <c r="E57" s="131">
        <v>86796.01</v>
      </c>
      <c r="F57" s="131">
        <v>86796.01</v>
      </c>
      <c r="G57" s="79">
        <v>56</v>
      </c>
      <c r="H57" s="133">
        <f t="shared" si="2"/>
        <v>1549.9287499999998</v>
      </c>
      <c r="I57" s="135">
        <f t="shared" si="3"/>
        <v>1549.9287499999998</v>
      </c>
      <c r="J57" s="79" t="s">
        <v>65</v>
      </c>
      <c r="K57" s="79" t="s">
        <v>79</v>
      </c>
      <c r="L57" s="79" t="s">
        <v>194</v>
      </c>
      <c r="M57" s="79" t="s">
        <v>80</v>
      </c>
      <c r="N57" s="84">
        <v>2019</v>
      </c>
      <c r="O57" s="79" t="s">
        <v>263</v>
      </c>
    </row>
    <row r="58" spans="1:15" x14ac:dyDescent="0.25">
      <c r="A58" s="78" t="s">
        <v>264</v>
      </c>
      <c r="B58" s="123" t="s">
        <v>265</v>
      </c>
      <c r="C58" s="79" t="s">
        <v>221</v>
      </c>
      <c r="D58" s="80" t="s">
        <v>15</v>
      </c>
      <c r="E58" s="131">
        <v>121800</v>
      </c>
      <c r="F58" s="131">
        <v>81200</v>
      </c>
      <c r="G58" s="79">
        <v>56</v>
      </c>
      <c r="H58" s="131">
        <f t="shared" si="2"/>
        <v>2175</v>
      </c>
      <c r="I58" s="132">
        <f t="shared" si="3"/>
        <v>1450</v>
      </c>
      <c r="J58" s="79" t="s">
        <v>202</v>
      </c>
      <c r="K58" s="79" t="s">
        <v>79</v>
      </c>
      <c r="L58" s="79" t="s">
        <v>86</v>
      </c>
      <c r="M58" s="79" t="s">
        <v>80</v>
      </c>
      <c r="N58" s="84">
        <v>2005</v>
      </c>
      <c r="O58" s="79" t="s">
        <v>263</v>
      </c>
    </row>
    <row r="59" spans="1:15" x14ac:dyDescent="0.25">
      <c r="A59" s="78" t="s">
        <v>266</v>
      </c>
      <c r="B59" s="123" t="s">
        <v>267</v>
      </c>
      <c r="C59" s="79" t="s">
        <v>26</v>
      </c>
      <c r="D59" s="80" t="s">
        <v>15</v>
      </c>
      <c r="E59" s="131">
        <v>192000</v>
      </c>
      <c r="F59" s="131">
        <v>171500</v>
      </c>
      <c r="G59" s="79">
        <v>98</v>
      </c>
      <c r="H59" s="131">
        <f t="shared" si="2"/>
        <v>1959.1836734693877</v>
      </c>
      <c r="I59" s="132">
        <f t="shared" si="3"/>
        <v>1750</v>
      </c>
      <c r="J59" s="79" t="s">
        <v>268</v>
      </c>
      <c r="K59" s="79" t="s">
        <v>79</v>
      </c>
      <c r="L59" s="79" t="s">
        <v>86</v>
      </c>
      <c r="M59" s="79" t="s">
        <v>86</v>
      </c>
      <c r="N59" s="84">
        <v>2020</v>
      </c>
      <c r="O59" s="79" t="s">
        <v>105</v>
      </c>
    </row>
    <row r="60" spans="1:15" x14ac:dyDescent="0.25">
      <c r="A60" s="78" t="s">
        <v>269</v>
      </c>
      <c r="B60" s="123" t="s">
        <v>270</v>
      </c>
      <c r="C60" s="79" t="s">
        <v>78</v>
      </c>
      <c r="D60" s="80" t="s">
        <v>15</v>
      </c>
      <c r="E60" s="131">
        <v>129081.68</v>
      </c>
      <c r="F60" s="131">
        <v>124000</v>
      </c>
      <c r="G60" s="79">
        <v>80</v>
      </c>
      <c r="H60" s="131">
        <f t="shared" si="2"/>
        <v>1613.521</v>
      </c>
      <c r="I60" s="132">
        <f t="shared" si="3"/>
        <v>1550</v>
      </c>
      <c r="J60" s="79" t="s">
        <v>271</v>
      </c>
      <c r="K60" s="79" t="s">
        <v>79</v>
      </c>
      <c r="L60" s="79" t="s">
        <v>86</v>
      </c>
      <c r="M60" s="79" t="s">
        <v>80</v>
      </c>
      <c r="N60" s="84">
        <v>2010</v>
      </c>
      <c r="O60" s="79" t="s">
        <v>105</v>
      </c>
    </row>
    <row r="61" spans="1:15" ht="75" x14ac:dyDescent="0.25">
      <c r="A61" s="78" t="s">
        <v>272</v>
      </c>
      <c r="B61" s="123" t="s">
        <v>273</v>
      </c>
      <c r="C61" s="123" t="s">
        <v>78</v>
      </c>
      <c r="D61" s="80" t="s">
        <v>15</v>
      </c>
      <c r="E61" s="131">
        <v>292499.31</v>
      </c>
      <c r="F61" s="131">
        <v>262625</v>
      </c>
      <c r="G61" s="79">
        <v>191</v>
      </c>
      <c r="H61" s="133">
        <f t="shared" si="2"/>
        <v>1531.41</v>
      </c>
      <c r="I61" s="134">
        <f t="shared" si="3"/>
        <v>1375</v>
      </c>
      <c r="J61" s="79" t="s">
        <v>243</v>
      </c>
      <c r="K61" s="79" t="s">
        <v>79</v>
      </c>
      <c r="L61" s="79" t="s">
        <v>86</v>
      </c>
      <c r="M61" s="118" t="s">
        <v>80</v>
      </c>
      <c r="N61" s="84" t="s">
        <v>274</v>
      </c>
      <c r="O61" s="79" t="s">
        <v>105</v>
      </c>
    </row>
    <row r="62" spans="1:15" x14ac:dyDescent="0.25">
      <c r="A62" s="78" t="s">
        <v>275</v>
      </c>
      <c r="B62" s="123" t="s">
        <v>276</v>
      </c>
      <c r="C62" s="123" t="s">
        <v>51</v>
      </c>
      <c r="D62" s="80" t="s">
        <v>15</v>
      </c>
      <c r="E62" s="131">
        <v>94732.800000000003</v>
      </c>
      <c r="F62" s="131">
        <v>85995</v>
      </c>
      <c r="G62" s="79">
        <v>63</v>
      </c>
      <c r="H62" s="133">
        <f t="shared" si="2"/>
        <v>1503.6952380952382</v>
      </c>
      <c r="I62" s="134">
        <f t="shared" si="3"/>
        <v>1365</v>
      </c>
      <c r="J62" s="79" t="s">
        <v>100</v>
      </c>
      <c r="K62" s="79" t="s">
        <v>79</v>
      </c>
      <c r="L62" s="79" t="s">
        <v>86</v>
      </c>
      <c r="M62" s="79" t="s">
        <v>80</v>
      </c>
      <c r="N62" s="84">
        <v>2014</v>
      </c>
      <c r="O62" s="79" t="s">
        <v>277</v>
      </c>
    </row>
    <row r="63" spans="1:15" x14ac:dyDescent="0.25">
      <c r="A63" s="78" t="s">
        <v>278</v>
      </c>
      <c r="B63" s="123" t="s">
        <v>279</v>
      </c>
      <c r="C63" s="123" t="s">
        <v>26</v>
      </c>
      <c r="D63" s="80" t="s">
        <v>15</v>
      </c>
      <c r="E63" s="131">
        <v>156040.32999999999</v>
      </c>
      <c r="F63" s="131">
        <v>129000</v>
      </c>
      <c r="G63" s="79">
        <v>86</v>
      </c>
      <c r="H63" s="131">
        <f t="shared" si="2"/>
        <v>1814.4224418604649</v>
      </c>
      <c r="I63" s="136">
        <f t="shared" si="3"/>
        <v>1500</v>
      </c>
      <c r="J63" s="79" t="s">
        <v>100</v>
      </c>
      <c r="K63" s="79" t="s">
        <v>79</v>
      </c>
      <c r="L63" s="79" t="s">
        <v>86</v>
      </c>
      <c r="M63" s="79" t="s">
        <v>80</v>
      </c>
      <c r="N63" s="84">
        <v>2013</v>
      </c>
      <c r="O63" s="79" t="s">
        <v>110</v>
      </c>
    </row>
    <row r="64" spans="1:15" x14ac:dyDescent="0.25">
      <c r="A64" s="78" t="s">
        <v>280</v>
      </c>
      <c r="B64" s="123" t="s">
        <v>279</v>
      </c>
      <c r="C64" s="123" t="s">
        <v>26</v>
      </c>
      <c r="D64" s="80" t="s">
        <v>15</v>
      </c>
      <c r="E64" s="133">
        <v>156040.32999999999</v>
      </c>
      <c r="F64" s="133">
        <v>129000</v>
      </c>
      <c r="G64" s="79">
        <v>86</v>
      </c>
      <c r="H64" s="131">
        <f t="shared" si="2"/>
        <v>1814.4224418604649</v>
      </c>
      <c r="I64" s="132">
        <f t="shared" si="3"/>
        <v>1500</v>
      </c>
      <c r="J64" s="79" t="s">
        <v>100</v>
      </c>
      <c r="K64" s="79" t="s">
        <v>79</v>
      </c>
      <c r="L64" s="79" t="s">
        <v>86</v>
      </c>
      <c r="M64" s="79" t="s">
        <v>80</v>
      </c>
      <c r="N64" s="84">
        <v>2019</v>
      </c>
      <c r="O64" s="79" t="s">
        <v>110</v>
      </c>
    </row>
    <row r="65" spans="1:15" x14ac:dyDescent="0.25">
      <c r="A65" s="78" t="s">
        <v>281</v>
      </c>
      <c r="B65" s="123" t="s">
        <v>282</v>
      </c>
      <c r="C65" s="123" t="s">
        <v>26</v>
      </c>
      <c r="D65" s="80" t="s">
        <v>15</v>
      </c>
      <c r="E65" s="131">
        <v>122385.01</v>
      </c>
      <c r="F65" s="131">
        <v>70000</v>
      </c>
      <c r="G65" s="79">
        <v>40</v>
      </c>
      <c r="H65" s="133">
        <f t="shared" si="2"/>
        <v>3059.6252500000001</v>
      </c>
      <c r="I65" s="134">
        <f t="shared" si="3"/>
        <v>1750</v>
      </c>
      <c r="J65" s="79" t="s">
        <v>43</v>
      </c>
      <c r="K65" s="79" t="s">
        <v>79</v>
      </c>
      <c r="L65" s="79" t="s">
        <v>86</v>
      </c>
      <c r="M65" s="79" t="s">
        <v>86</v>
      </c>
      <c r="N65" s="84">
        <v>2001</v>
      </c>
      <c r="O65" s="79" t="s">
        <v>110</v>
      </c>
    </row>
    <row r="66" spans="1:15" x14ac:dyDescent="0.25">
      <c r="A66" s="78" t="s">
        <v>283</v>
      </c>
      <c r="B66" s="123" t="s">
        <v>284</v>
      </c>
      <c r="C66" s="79" t="s">
        <v>14</v>
      </c>
      <c r="D66" s="80" t="s">
        <v>15</v>
      </c>
      <c r="E66" s="131">
        <v>192600</v>
      </c>
      <c r="F66" s="131">
        <v>166860</v>
      </c>
      <c r="G66" s="79">
        <v>108</v>
      </c>
      <c r="H66" s="131">
        <f t="shared" ref="H66:H97" si="4">SUM(E66/G66)</f>
        <v>1783.3333333333333</v>
      </c>
      <c r="I66" s="132">
        <f t="shared" ref="I66:I74" si="5">SUM(F66/G66)</f>
        <v>1545</v>
      </c>
      <c r="J66" s="79" t="s">
        <v>285</v>
      </c>
      <c r="K66" s="79" t="s">
        <v>286</v>
      </c>
      <c r="L66" s="79" t="s">
        <v>86</v>
      </c>
      <c r="M66" s="84" t="s">
        <v>86</v>
      </c>
      <c r="N66" s="84">
        <v>2018</v>
      </c>
      <c r="O66" s="79" t="s">
        <v>110</v>
      </c>
    </row>
    <row r="67" spans="1:15" x14ac:dyDescent="0.25">
      <c r="A67" s="78" t="s">
        <v>287</v>
      </c>
      <c r="B67" s="123" t="s">
        <v>288</v>
      </c>
      <c r="C67" s="79" t="s">
        <v>14</v>
      </c>
      <c r="D67" s="80" t="s">
        <v>15</v>
      </c>
      <c r="E67" s="131">
        <v>144000</v>
      </c>
      <c r="F67" s="131">
        <v>144000</v>
      </c>
      <c r="G67" s="79">
        <v>90</v>
      </c>
      <c r="H67" s="131">
        <f t="shared" si="4"/>
        <v>1600</v>
      </c>
      <c r="I67" s="132">
        <f t="shared" si="5"/>
        <v>1600</v>
      </c>
      <c r="J67" s="79" t="s">
        <v>289</v>
      </c>
      <c r="K67" s="79" t="s">
        <v>79</v>
      </c>
      <c r="L67" s="79" t="s">
        <v>86</v>
      </c>
      <c r="M67" s="79" t="s">
        <v>80</v>
      </c>
      <c r="N67" s="84">
        <v>2019</v>
      </c>
      <c r="O67" s="79" t="s">
        <v>290</v>
      </c>
    </row>
    <row r="68" spans="1:15" x14ac:dyDescent="0.25">
      <c r="A68" s="78" t="s">
        <v>291</v>
      </c>
      <c r="B68" s="123" t="s">
        <v>292</v>
      </c>
      <c r="C68" s="79" t="s">
        <v>26</v>
      </c>
      <c r="D68" s="80" t="s">
        <v>15</v>
      </c>
      <c r="E68" s="131">
        <v>90680.28</v>
      </c>
      <c r="F68" s="131">
        <v>79800</v>
      </c>
      <c r="G68" s="79">
        <v>57</v>
      </c>
      <c r="H68" s="131">
        <f t="shared" si="4"/>
        <v>1590.8821052631579</v>
      </c>
      <c r="I68" s="132">
        <f t="shared" si="5"/>
        <v>1400</v>
      </c>
      <c r="J68" s="79" t="s">
        <v>293</v>
      </c>
      <c r="K68" s="79" t="s">
        <v>137</v>
      </c>
      <c r="L68" s="79" t="s">
        <v>86</v>
      </c>
      <c r="M68" s="79" t="s">
        <v>80</v>
      </c>
      <c r="N68" s="84">
        <v>2012</v>
      </c>
      <c r="O68" s="79" t="s">
        <v>290</v>
      </c>
    </row>
    <row r="69" spans="1:15" x14ac:dyDescent="0.25">
      <c r="A69" s="78" t="s">
        <v>294</v>
      </c>
      <c r="B69" s="123" t="s">
        <v>295</v>
      </c>
      <c r="C69" s="79" t="s">
        <v>55</v>
      </c>
      <c r="D69" s="80" t="s">
        <v>15</v>
      </c>
      <c r="E69" s="131">
        <v>196350</v>
      </c>
      <c r="F69" s="131">
        <v>190400</v>
      </c>
      <c r="G69" s="79">
        <v>119</v>
      </c>
      <c r="H69" s="131">
        <f t="shared" si="4"/>
        <v>1650</v>
      </c>
      <c r="I69" s="132">
        <f t="shared" si="5"/>
        <v>1600</v>
      </c>
      <c r="J69" s="79" t="s">
        <v>296</v>
      </c>
      <c r="K69" s="79" t="s">
        <v>79</v>
      </c>
      <c r="L69" s="79" t="s">
        <v>86</v>
      </c>
      <c r="M69" s="79" t="s">
        <v>80</v>
      </c>
      <c r="N69" s="84">
        <v>2015</v>
      </c>
      <c r="O69" s="79" t="s">
        <v>297</v>
      </c>
    </row>
    <row r="70" spans="1:15" ht="30" x14ac:dyDescent="0.25">
      <c r="A70" s="78" t="s">
        <v>298</v>
      </c>
      <c r="B70" s="123" t="s">
        <v>299</v>
      </c>
      <c r="C70" s="79" t="s">
        <v>55</v>
      </c>
      <c r="D70" s="80" t="s">
        <v>15</v>
      </c>
      <c r="E70" s="131">
        <v>106639.03</v>
      </c>
      <c r="F70" s="131">
        <v>48000</v>
      </c>
      <c r="G70" s="79">
        <v>40</v>
      </c>
      <c r="H70" s="131">
        <f t="shared" si="4"/>
        <v>2665.9757500000001</v>
      </c>
      <c r="I70" s="132">
        <f t="shared" si="5"/>
        <v>1200</v>
      </c>
      <c r="J70" s="79" t="s">
        <v>100</v>
      </c>
      <c r="K70" s="79" t="s">
        <v>79</v>
      </c>
      <c r="L70" s="79" t="s">
        <v>86</v>
      </c>
      <c r="M70" s="79" t="s">
        <v>86</v>
      </c>
      <c r="N70" s="84">
        <v>2014</v>
      </c>
      <c r="O70" s="79" t="s">
        <v>297</v>
      </c>
    </row>
    <row r="71" spans="1:15" ht="30" x14ac:dyDescent="0.25">
      <c r="A71" s="78" t="s">
        <v>300</v>
      </c>
      <c r="B71" s="123" t="s">
        <v>301</v>
      </c>
      <c r="C71" s="79" t="s">
        <v>32</v>
      </c>
      <c r="D71" s="80" t="s">
        <v>15</v>
      </c>
      <c r="E71" s="131">
        <v>113947.27</v>
      </c>
      <c r="F71" s="131">
        <v>70400</v>
      </c>
      <c r="G71" s="79">
        <v>44</v>
      </c>
      <c r="H71" s="131">
        <f t="shared" si="4"/>
        <v>2589.7106818181819</v>
      </c>
      <c r="I71" s="132">
        <f t="shared" si="5"/>
        <v>1600</v>
      </c>
      <c r="J71" s="79" t="s">
        <v>100</v>
      </c>
      <c r="K71" s="79" t="s">
        <v>79</v>
      </c>
      <c r="L71" s="79" t="s">
        <v>86</v>
      </c>
      <c r="M71" s="79" t="s">
        <v>86</v>
      </c>
      <c r="N71" s="84">
        <v>2015</v>
      </c>
      <c r="O71" s="79" t="s">
        <v>297</v>
      </c>
    </row>
    <row r="72" spans="1:15" x14ac:dyDescent="0.25">
      <c r="A72" s="78" t="s">
        <v>302</v>
      </c>
      <c r="B72" s="123" t="s">
        <v>303</v>
      </c>
      <c r="C72" s="79" t="s">
        <v>32</v>
      </c>
      <c r="D72" s="80" t="s">
        <v>15</v>
      </c>
      <c r="E72" s="131">
        <v>156749.26999999999</v>
      </c>
      <c r="F72" s="131">
        <v>124800</v>
      </c>
      <c r="G72" s="79">
        <v>78</v>
      </c>
      <c r="H72" s="131">
        <f t="shared" si="4"/>
        <v>2009.6060256410256</v>
      </c>
      <c r="I72" s="132">
        <f t="shared" si="5"/>
        <v>1600</v>
      </c>
      <c r="J72" s="79" t="s">
        <v>43</v>
      </c>
      <c r="K72" s="79" t="s">
        <v>79</v>
      </c>
      <c r="L72" s="79" t="s">
        <v>86</v>
      </c>
      <c r="M72" s="79" t="s">
        <v>86</v>
      </c>
      <c r="N72" s="84">
        <v>2013</v>
      </c>
      <c r="O72" s="79" t="s">
        <v>297</v>
      </c>
    </row>
    <row r="73" spans="1:15" x14ac:dyDescent="0.25">
      <c r="A73" s="78" t="s">
        <v>304</v>
      </c>
      <c r="B73" s="123" t="s">
        <v>305</v>
      </c>
      <c r="C73" s="123" t="s">
        <v>32</v>
      </c>
      <c r="D73" s="80" t="s">
        <v>15</v>
      </c>
      <c r="E73" s="131">
        <v>156000</v>
      </c>
      <c r="F73" s="131">
        <v>110050</v>
      </c>
      <c r="G73" s="79">
        <v>71</v>
      </c>
      <c r="H73" s="133">
        <f t="shared" si="4"/>
        <v>2197.1830985915494</v>
      </c>
      <c r="I73" s="134">
        <f t="shared" si="5"/>
        <v>1550</v>
      </c>
      <c r="J73" s="79" t="s">
        <v>306</v>
      </c>
      <c r="K73" s="79" t="s">
        <v>79</v>
      </c>
      <c r="L73" s="79" t="s">
        <v>86</v>
      </c>
      <c r="M73" s="79" t="s">
        <v>86</v>
      </c>
      <c r="N73" s="84">
        <v>2013</v>
      </c>
      <c r="O73" s="79" t="s">
        <v>297</v>
      </c>
    </row>
    <row r="74" spans="1:15" x14ac:dyDescent="0.25">
      <c r="A74" s="78" t="s">
        <v>307</v>
      </c>
      <c r="B74" s="123" t="s">
        <v>308</v>
      </c>
      <c r="C74" s="79" t="s">
        <v>78</v>
      </c>
      <c r="D74" s="80" t="s">
        <v>15</v>
      </c>
      <c r="E74" s="131">
        <v>111535.69</v>
      </c>
      <c r="F74" s="131">
        <v>74200</v>
      </c>
      <c r="G74" s="79">
        <v>53</v>
      </c>
      <c r="H74" s="131">
        <f t="shared" si="4"/>
        <v>2104.4469811320755</v>
      </c>
      <c r="I74" s="132">
        <f t="shared" si="5"/>
        <v>1400</v>
      </c>
      <c r="J74" s="79" t="s">
        <v>100</v>
      </c>
      <c r="K74" s="79" t="s">
        <v>79</v>
      </c>
      <c r="L74" s="79" t="s">
        <v>86</v>
      </c>
      <c r="M74" s="79" t="s">
        <v>86</v>
      </c>
      <c r="N74" s="84">
        <v>2014</v>
      </c>
      <c r="O74" s="79" t="s">
        <v>145</v>
      </c>
    </row>
    <row r="75" spans="1:15" x14ac:dyDescent="0.25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5"/>
    </row>
    <row r="76" spans="1:15" x14ac:dyDescent="0.25">
      <c r="A76" s="140"/>
      <c r="B76" s="140"/>
      <c r="C76" s="140"/>
      <c r="D76" s="140"/>
      <c r="E76" s="140"/>
      <c r="F76" s="147"/>
      <c r="G76" s="147"/>
      <c r="H76" s="140"/>
      <c r="I76" s="140"/>
      <c r="J76" s="141"/>
      <c r="K76" s="147"/>
      <c r="L76" s="147"/>
      <c r="M76" s="140"/>
      <c r="N76" s="145"/>
    </row>
    <row r="77" spans="1:15" x14ac:dyDescent="0.25">
      <c r="A77" s="140"/>
      <c r="B77" s="140"/>
      <c r="C77" s="140"/>
      <c r="D77" s="140"/>
      <c r="E77" s="140"/>
      <c r="F77" s="147"/>
      <c r="G77" s="147"/>
      <c r="H77" s="140"/>
      <c r="I77" s="140"/>
      <c r="J77" s="140"/>
      <c r="K77" s="147"/>
      <c r="L77" s="147"/>
      <c r="M77" s="140"/>
      <c r="N77" s="145"/>
    </row>
    <row r="78" spans="1:15" x14ac:dyDescent="0.25">
      <c r="A78" s="140"/>
      <c r="B78" s="140"/>
      <c r="C78" s="140"/>
      <c r="D78" s="140"/>
      <c r="E78" s="140"/>
      <c r="F78" s="147"/>
      <c r="G78" s="147"/>
      <c r="H78" s="140"/>
      <c r="I78" s="140"/>
      <c r="J78" s="140"/>
      <c r="K78" s="140"/>
      <c r="L78" s="140"/>
      <c r="M78" s="140"/>
      <c r="N78" s="145"/>
    </row>
    <row r="79" spans="1:15" x14ac:dyDescent="0.25">
      <c r="A79" s="140"/>
      <c r="B79" s="140"/>
      <c r="C79" s="140"/>
      <c r="D79" s="140"/>
      <c r="E79" s="140"/>
      <c r="F79" s="147"/>
      <c r="G79" s="147"/>
      <c r="H79" s="140"/>
      <c r="I79" s="140"/>
      <c r="J79" s="140"/>
      <c r="K79" s="140"/>
      <c r="L79" s="140"/>
      <c r="M79" s="140"/>
      <c r="N79" s="145"/>
    </row>
    <row r="80" spans="1:15" x14ac:dyDescent="0.25">
      <c r="A80" s="140"/>
      <c r="B80" s="140"/>
      <c r="C80" s="140"/>
      <c r="D80" s="140"/>
      <c r="E80" s="140"/>
      <c r="F80" s="147"/>
      <c r="G80" s="147"/>
      <c r="H80" s="140"/>
      <c r="I80" s="140"/>
      <c r="J80" s="140"/>
      <c r="K80" s="140"/>
      <c r="L80" s="140"/>
      <c r="M80" s="140"/>
      <c r="N80" s="145"/>
    </row>
    <row r="101" spans="1:25" s="144" customFormat="1" x14ac:dyDescent="0.25">
      <c r="A101" s="103"/>
      <c r="B101" s="106"/>
      <c r="C101" s="106"/>
      <c r="D101" s="106"/>
      <c r="E101" s="142"/>
      <c r="F101" s="142"/>
      <c r="G101" s="106"/>
      <c r="H101" s="142"/>
      <c r="I101" s="143"/>
      <c r="J101" s="106"/>
      <c r="K101" s="106"/>
      <c r="L101" s="106"/>
      <c r="M101" s="106"/>
      <c r="N101" s="103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</row>
  </sheetData>
  <mergeCells count="7">
    <mergeCell ref="K76:L76"/>
    <mergeCell ref="K77:L77"/>
    <mergeCell ref="F76:G76"/>
    <mergeCell ref="F80:G80"/>
    <mergeCell ref="F77:G77"/>
    <mergeCell ref="F78:G78"/>
    <mergeCell ref="F79:G79"/>
  </mergeCells>
  <pageMargins left="0.25" right="0.25" top="0.75" bottom="0.75" header="0.3" footer="0.3"/>
  <pageSetup paperSize="9" scale="40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7224-610A-493B-A2B6-D34D3BADDA41}">
  <dimension ref="A1:O22"/>
  <sheetViews>
    <sheetView zoomScale="80" zoomScaleNormal="80" workbookViewId="0">
      <pane ySplit="1" topLeftCell="A2" activePane="bottomLeft" state="frozen"/>
      <selection activeCell="D1" sqref="D1"/>
      <selection pane="bottomLeft" activeCell="D5" sqref="D5"/>
    </sheetView>
  </sheetViews>
  <sheetFormatPr defaultRowHeight="15" x14ac:dyDescent="0.25"/>
  <cols>
    <col min="1" max="1" width="20.28515625" style="106" customWidth="1"/>
    <col min="2" max="2" width="35.28515625" style="106" bestFit="1" customWidth="1"/>
    <col min="3" max="3" width="16.42578125" style="106" bestFit="1" customWidth="1"/>
    <col min="4" max="4" width="12.85546875" style="106" bestFit="1" customWidth="1"/>
    <col min="5" max="5" width="22.7109375" style="106" bestFit="1" customWidth="1"/>
    <col min="6" max="6" width="20.140625" style="106" bestFit="1" customWidth="1"/>
    <col min="7" max="7" width="10.140625" style="106" bestFit="1" customWidth="1"/>
    <col min="8" max="8" width="18.7109375" style="106" bestFit="1" customWidth="1"/>
    <col min="9" max="9" width="19.5703125" style="106" bestFit="1" customWidth="1"/>
    <col min="10" max="10" width="24.140625" style="106" bestFit="1" customWidth="1"/>
    <col min="11" max="11" width="25" style="106" customWidth="1"/>
    <col min="12" max="12" width="15.85546875" style="106" bestFit="1" customWidth="1"/>
    <col min="13" max="13" width="14.140625" style="106" customWidth="1"/>
    <col min="14" max="14" width="28.42578125" style="106" bestFit="1" customWidth="1"/>
    <col min="15" max="15" width="21" style="106" bestFit="1" customWidth="1"/>
    <col min="16" max="16384" width="9.140625" style="106"/>
  </cols>
  <sheetData>
    <row r="1" spans="1:15" s="103" customFormat="1" ht="30" x14ac:dyDescent="0.25">
      <c r="A1" s="100" t="s">
        <v>0</v>
      </c>
      <c r="B1" s="100" t="s">
        <v>1</v>
      </c>
      <c r="C1" s="100" t="s">
        <v>2</v>
      </c>
      <c r="D1" s="101" t="s">
        <v>3</v>
      </c>
      <c r="E1" s="101" t="s">
        <v>309</v>
      </c>
      <c r="F1" s="101" t="s">
        <v>67</v>
      </c>
      <c r="G1" s="102" t="s">
        <v>68</v>
      </c>
      <c r="H1" s="101" t="s">
        <v>310</v>
      </c>
      <c r="I1" s="101" t="s">
        <v>70</v>
      </c>
      <c r="J1" s="101" t="s">
        <v>71</v>
      </c>
      <c r="K1" s="101" t="s">
        <v>311</v>
      </c>
      <c r="L1" s="101" t="s">
        <v>312</v>
      </c>
      <c r="M1" s="101" t="s">
        <v>74</v>
      </c>
      <c r="N1" s="101" t="s">
        <v>313</v>
      </c>
      <c r="O1" s="101" t="s">
        <v>11</v>
      </c>
    </row>
    <row r="2" spans="1:15" ht="45" x14ac:dyDescent="0.25">
      <c r="A2" s="78" t="s">
        <v>314</v>
      </c>
      <c r="B2" s="79" t="s">
        <v>315</v>
      </c>
      <c r="C2" s="79" t="s">
        <v>316</v>
      </c>
      <c r="D2" s="80" t="s">
        <v>15</v>
      </c>
      <c r="E2" s="104">
        <v>292500</v>
      </c>
      <c r="F2" s="104">
        <v>252000</v>
      </c>
      <c r="G2" s="105">
        <v>300</v>
      </c>
      <c r="H2" s="83">
        <f t="shared" ref="H2:H6" si="0">SUM(E2/G2)</f>
        <v>975</v>
      </c>
      <c r="I2" s="83">
        <f t="shared" ref="I2:I6" si="1">SUM(F2/G2)</f>
        <v>840</v>
      </c>
      <c r="J2" s="86" t="s">
        <v>317</v>
      </c>
      <c r="K2" s="86" t="s">
        <v>286</v>
      </c>
      <c r="L2" s="86" t="s">
        <v>80</v>
      </c>
      <c r="M2" s="86" t="s">
        <v>80</v>
      </c>
      <c r="N2" s="84" t="s">
        <v>318</v>
      </c>
      <c r="O2" s="79" t="s">
        <v>319</v>
      </c>
    </row>
    <row r="3" spans="1:15" ht="30" x14ac:dyDescent="0.25">
      <c r="A3" s="78" t="s">
        <v>320</v>
      </c>
      <c r="B3" s="79" t="s">
        <v>321</v>
      </c>
      <c r="C3" s="79" t="s">
        <v>322</v>
      </c>
      <c r="D3" s="79" t="s">
        <v>15</v>
      </c>
      <c r="E3" s="104">
        <v>147432</v>
      </c>
      <c r="F3" s="104">
        <v>134032.79999999999</v>
      </c>
      <c r="G3" s="105">
        <v>124</v>
      </c>
      <c r="H3" s="83">
        <f t="shared" si="0"/>
        <v>1188.9677419354839</v>
      </c>
      <c r="I3" s="83">
        <f t="shared" si="1"/>
        <v>1080.9096774193547</v>
      </c>
      <c r="J3" s="86" t="s">
        <v>271</v>
      </c>
      <c r="K3" s="86" t="s">
        <v>189</v>
      </c>
      <c r="L3" s="79" t="s">
        <v>86</v>
      </c>
      <c r="M3" s="86" t="s">
        <v>80</v>
      </c>
      <c r="N3" s="84" t="s">
        <v>323</v>
      </c>
      <c r="O3" s="79" t="s">
        <v>324</v>
      </c>
    </row>
    <row r="4" spans="1:15" ht="30" x14ac:dyDescent="0.25">
      <c r="A4" s="78" t="s">
        <v>325</v>
      </c>
      <c r="B4" s="79" t="s">
        <v>326</v>
      </c>
      <c r="C4" s="79" t="s">
        <v>55</v>
      </c>
      <c r="D4" s="80" t="s">
        <v>15</v>
      </c>
      <c r="E4" s="104">
        <v>68900</v>
      </c>
      <c r="F4" s="104">
        <v>58300</v>
      </c>
      <c r="G4" s="105">
        <v>53</v>
      </c>
      <c r="H4" s="83">
        <f t="shared" si="0"/>
        <v>1300</v>
      </c>
      <c r="I4" s="83">
        <f t="shared" si="1"/>
        <v>1100</v>
      </c>
      <c r="J4" s="86" t="s">
        <v>327</v>
      </c>
      <c r="K4" s="86" t="s">
        <v>189</v>
      </c>
      <c r="L4" s="86" t="s">
        <v>80</v>
      </c>
      <c r="M4" s="86" t="s">
        <v>80</v>
      </c>
      <c r="N4" s="84" t="s">
        <v>328</v>
      </c>
      <c r="O4" s="79" t="s">
        <v>208</v>
      </c>
    </row>
    <row r="5" spans="1:15" ht="75" x14ac:dyDescent="0.25">
      <c r="A5" s="78" t="s">
        <v>329</v>
      </c>
      <c r="B5" s="79" t="s">
        <v>330</v>
      </c>
      <c r="C5" s="79" t="s">
        <v>331</v>
      </c>
      <c r="D5" s="79" t="s">
        <v>15</v>
      </c>
      <c r="E5" s="104">
        <v>169950</v>
      </c>
      <c r="F5" s="104">
        <v>115875</v>
      </c>
      <c r="G5" s="107">
        <v>103</v>
      </c>
      <c r="H5" s="83">
        <f t="shared" si="0"/>
        <v>1650</v>
      </c>
      <c r="I5" s="83">
        <f t="shared" si="1"/>
        <v>1125</v>
      </c>
      <c r="J5" s="79" t="s">
        <v>317</v>
      </c>
      <c r="K5" s="79" t="s">
        <v>189</v>
      </c>
      <c r="L5" s="79" t="s">
        <v>80</v>
      </c>
      <c r="M5" s="86" t="s">
        <v>80</v>
      </c>
      <c r="N5" s="84" t="s">
        <v>332</v>
      </c>
      <c r="O5" s="84" t="s">
        <v>333</v>
      </c>
    </row>
    <row r="6" spans="1:15" ht="60" x14ac:dyDescent="0.25">
      <c r="A6" s="79" t="s">
        <v>334</v>
      </c>
      <c r="B6" s="79" t="s">
        <v>335</v>
      </c>
      <c r="C6" s="79" t="s">
        <v>336</v>
      </c>
      <c r="D6" s="80" t="s">
        <v>15</v>
      </c>
      <c r="E6" s="104">
        <v>42000</v>
      </c>
      <c r="F6" s="104">
        <v>32850</v>
      </c>
      <c r="G6" s="105">
        <v>73</v>
      </c>
      <c r="H6" s="83">
        <f t="shared" si="0"/>
        <v>575.34246575342468</v>
      </c>
      <c r="I6" s="83">
        <f t="shared" si="1"/>
        <v>450</v>
      </c>
      <c r="J6" s="86" t="s">
        <v>22</v>
      </c>
      <c r="K6" s="86" t="s">
        <v>286</v>
      </c>
      <c r="L6" s="86"/>
      <c r="M6" s="86" t="s">
        <v>80</v>
      </c>
      <c r="N6" s="84" t="s">
        <v>337</v>
      </c>
      <c r="O6" s="79" t="s">
        <v>338</v>
      </c>
    </row>
    <row r="8" spans="1:15" x14ac:dyDescent="0.25">
      <c r="F8" s="148"/>
      <c r="G8" s="148"/>
      <c r="K8" s="148"/>
      <c r="L8" s="148"/>
    </row>
    <row r="9" spans="1:15" x14ac:dyDescent="0.25">
      <c r="F9" s="148"/>
      <c r="G9" s="148"/>
      <c r="K9" s="148"/>
      <c r="L9" s="148"/>
    </row>
    <row r="10" spans="1:15" x14ac:dyDescent="0.25">
      <c r="F10" s="148"/>
      <c r="G10" s="148"/>
    </row>
    <row r="11" spans="1:15" x14ac:dyDescent="0.25">
      <c r="F11" s="148"/>
      <c r="G11" s="148"/>
    </row>
    <row r="12" spans="1:15" x14ac:dyDescent="0.25">
      <c r="F12" s="148"/>
      <c r="G12" s="148"/>
    </row>
    <row r="22" spans="1:15" s="96" customFormat="1" x14ac:dyDescent="0.2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</row>
  </sheetData>
  <mergeCells count="7">
    <mergeCell ref="K8:L8"/>
    <mergeCell ref="K9:L9"/>
    <mergeCell ref="F12:G12"/>
    <mergeCell ref="F10:G10"/>
    <mergeCell ref="F11:G11"/>
    <mergeCell ref="F8:G8"/>
    <mergeCell ref="F9:G9"/>
  </mergeCells>
  <phoneticPr fontId="19" type="noConversion"/>
  <dataValidations count="1">
    <dataValidation type="custom" allowBlank="1" showInputMessage="1" showErrorMessage="1" sqref="C1" xr:uid="{5B1CEBEA-E352-4F86-BD09-BB3C494125C6}">
      <formula1>"København S"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5A58-59CC-4E8C-9969-8CC18D76C37B}">
  <sheetPr>
    <pageSetUpPr fitToPage="1"/>
  </sheetPr>
  <dimension ref="A1:P40"/>
  <sheetViews>
    <sheetView zoomScale="80" zoomScaleNormal="80" workbookViewId="0">
      <pane ySplit="1" topLeftCell="A2" activePane="bottomLeft" state="frozen"/>
      <selection activeCell="D1" sqref="D1"/>
      <selection pane="bottomLeft" activeCell="M15" sqref="M15"/>
    </sheetView>
  </sheetViews>
  <sheetFormatPr defaultRowHeight="15" x14ac:dyDescent="0.25"/>
  <cols>
    <col min="1" max="1" width="18.140625" bestFit="1" customWidth="1"/>
    <col min="2" max="2" width="30.7109375" bestFit="1" customWidth="1"/>
    <col min="3" max="3" width="18" bestFit="1" customWidth="1"/>
    <col min="4" max="4" width="12.85546875" bestFit="1" customWidth="1"/>
    <col min="5" max="5" width="16.85546875" bestFit="1" customWidth="1"/>
    <col min="6" max="6" width="15.85546875" bestFit="1" customWidth="1"/>
    <col min="7" max="7" width="5.140625" bestFit="1" customWidth="1"/>
    <col min="8" max="8" width="15.42578125" bestFit="1" customWidth="1"/>
    <col min="9" max="9" width="14.5703125" bestFit="1" customWidth="1"/>
    <col min="10" max="10" width="22.5703125" bestFit="1" customWidth="1"/>
    <col min="11" max="11" width="8.85546875" bestFit="1" customWidth="1"/>
    <col min="12" max="12" width="14.5703125" bestFit="1" customWidth="1"/>
    <col min="13" max="13" width="30.28515625" bestFit="1" customWidth="1"/>
    <col min="14" max="14" width="22.140625" bestFit="1" customWidth="1"/>
    <col min="15" max="15" width="31" style="28" customWidth="1"/>
    <col min="16" max="16" width="18.42578125" customWidth="1"/>
  </cols>
  <sheetData>
    <row r="1" spans="1:16" s="28" customFormat="1" ht="94.5" x14ac:dyDescent="0.25">
      <c r="A1" s="26" t="s">
        <v>0</v>
      </c>
      <c r="B1" s="25" t="s">
        <v>1</v>
      </c>
      <c r="C1" s="25" t="s">
        <v>2</v>
      </c>
      <c r="D1" s="25" t="s">
        <v>3</v>
      </c>
      <c r="E1" s="25" t="s">
        <v>66</v>
      </c>
      <c r="F1" s="25" t="s">
        <v>67</v>
      </c>
      <c r="G1" s="27" t="s">
        <v>68</v>
      </c>
      <c r="H1" s="25" t="s">
        <v>339</v>
      </c>
      <c r="I1" s="25" t="s">
        <v>340</v>
      </c>
      <c r="J1" s="25" t="s">
        <v>341</v>
      </c>
      <c r="K1" s="25" t="s">
        <v>311</v>
      </c>
      <c r="L1" s="25" t="s">
        <v>342</v>
      </c>
      <c r="M1" s="25" t="s">
        <v>313</v>
      </c>
      <c r="N1" s="25" t="s">
        <v>11</v>
      </c>
    </row>
    <row r="2" spans="1:16" x14ac:dyDescent="0.25">
      <c r="A2" s="94" t="s">
        <v>343</v>
      </c>
      <c r="B2" s="95" t="s">
        <v>344</v>
      </c>
      <c r="C2" s="96" t="s">
        <v>14</v>
      </c>
      <c r="D2" s="90" t="s">
        <v>15</v>
      </c>
      <c r="E2" s="91">
        <v>60000</v>
      </c>
      <c r="F2" s="91">
        <v>30000</v>
      </c>
      <c r="G2" s="97">
        <v>79</v>
      </c>
      <c r="H2" s="93">
        <f t="shared" ref="H2" si="0">SUM(E2/12)</f>
        <v>5000</v>
      </c>
      <c r="I2" s="93">
        <f t="shared" ref="I2:I3" si="1">SUM(F2/12)</f>
        <v>2500</v>
      </c>
      <c r="J2" s="89" t="s">
        <v>345</v>
      </c>
      <c r="K2" s="89" t="s">
        <v>79</v>
      </c>
      <c r="L2" s="89" t="s">
        <v>346</v>
      </c>
      <c r="M2" s="87" t="s">
        <v>347</v>
      </c>
      <c r="N2" s="89" t="s">
        <v>348</v>
      </c>
      <c r="O2"/>
    </row>
    <row r="3" spans="1:16" x14ac:dyDescent="0.25">
      <c r="A3" s="96" t="s">
        <v>349</v>
      </c>
      <c r="B3" s="95" t="s">
        <v>350</v>
      </c>
      <c r="C3" s="96" t="s">
        <v>51</v>
      </c>
      <c r="D3" s="90" t="s">
        <v>15</v>
      </c>
      <c r="E3" s="98">
        <v>60000</v>
      </c>
      <c r="F3" s="98">
        <v>42000</v>
      </c>
      <c r="G3" s="99">
        <v>53</v>
      </c>
      <c r="H3" s="93">
        <f t="shared" ref="H3:H9" si="2">SUM(E3/12)</f>
        <v>5000</v>
      </c>
      <c r="I3" s="93">
        <f t="shared" si="1"/>
        <v>3500</v>
      </c>
      <c r="J3" s="89" t="s">
        <v>351</v>
      </c>
      <c r="K3" s="89" t="s">
        <v>79</v>
      </c>
      <c r="L3" s="89" t="s">
        <v>346</v>
      </c>
      <c r="M3" s="89" t="s">
        <v>352</v>
      </c>
      <c r="N3" s="89" t="s">
        <v>353</v>
      </c>
      <c r="O3"/>
    </row>
    <row r="4" spans="1:16" x14ac:dyDescent="0.25">
      <c r="A4" s="88" t="s">
        <v>354</v>
      </c>
      <c r="B4" s="89" t="s">
        <v>355</v>
      </c>
      <c r="C4" s="89" t="s">
        <v>64</v>
      </c>
      <c r="D4" s="90" t="s">
        <v>15</v>
      </c>
      <c r="E4" s="91">
        <f>10000*12</f>
        <v>120000</v>
      </c>
      <c r="F4" s="91">
        <f>3500*12</f>
        <v>42000</v>
      </c>
      <c r="G4" s="92"/>
      <c r="H4" s="93">
        <f t="shared" si="2"/>
        <v>10000</v>
      </c>
      <c r="I4" s="93">
        <f t="shared" ref="I4:I9" si="3">SUM(F4/12)</f>
        <v>3500</v>
      </c>
      <c r="J4" s="89" t="s">
        <v>164</v>
      </c>
      <c r="K4" s="89" t="s">
        <v>137</v>
      </c>
      <c r="L4" s="89" t="s">
        <v>356</v>
      </c>
      <c r="M4" s="89" t="s">
        <v>357</v>
      </c>
      <c r="N4" s="89" t="s">
        <v>358</v>
      </c>
      <c r="O4"/>
    </row>
    <row r="5" spans="1:16" ht="45" x14ac:dyDescent="0.25">
      <c r="A5" s="78" t="s">
        <v>359</v>
      </c>
      <c r="B5" s="79" t="s">
        <v>360</v>
      </c>
      <c r="C5" s="79" t="s">
        <v>42</v>
      </c>
      <c r="D5" s="80" t="s">
        <v>15</v>
      </c>
      <c r="E5" s="81">
        <v>66000</v>
      </c>
      <c r="F5" s="81">
        <f>4000*12</f>
        <v>48000</v>
      </c>
      <c r="G5" s="82">
        <v>24</v>
      </c>
      <c r="H5" s="93">
        <f t="shared" si="2"/>
        <v>5500</v>
      </c>
      <c r="I5" s="93">
        <f t="shared" si="3"/>
        <v>4000</v>
      </c>
      <c r="J5" s="79" t="s">
        <v>218</v>
      </c>
      <c r="K5" s="79" t="s">
        <v>137</v>
      </c>
      <c r="L5" s="79" t="s">
        <v>346</v>
      </c>
      <c r="M5" s="84" t="s">
        <v>361</v>
      </c>
      <c r="N5" s="84" t="s">
        <v>110</v>
      </c>
      <c r="O5"/>
    </row>
    <row r="6" spans="1:16" ht="45" x14ac:dyDescent="0.25">
      <c r="A6" s="78" t="s">
        <v>362</v>
      </c>
      <c r="B6" s="79" t="s">
        <v>363</v>
      </c>
      <c r="C6" s="79" t="s">
        <v>364</v>
      </c>
      <c r="D6" s="80" t="s">
        <v>15</v>
      </c>
      <c r="E6" s="81">
        <v>43200</v>
      </c>
      <c r="F6" s="81">
        <v>33600</v>
      </c>
      <c r="G6" s="82">
        <v>17.399999999999999</v>
      </c>
      <c r="H6" s="93">
        <f t="shared" si="2"/>
        <v>3600</v>
      </c>
      <c r="I6" s="93">
        <f t="shared" si="3"/>
        <v>2800</v>
      </c>
      <c r="J6" s="79" t="s">
        <v>43</v>
      </c>
      <c r="K6" s="79" t="s">
        <v>137</v>
      </c>
      <c r="L6" s="79" t="s">
        <v>356</v>
      </c>
      <c r="M6" s="84" t="s">
        <v>365</v>
      </c>
      <c r="N6" s="79" t="s">
        <v>366</v>
      </c>
      <c r="O6"/>
    </row>
    <row r="7" spans="1:16" ht="45" x14ac:dyDescent="0.25">
      <c r="A7" s="78" t="s">
        <v>367</v>
      </c>
      <c r="B7" s="79" t="s">
        <v>363</v>
      </c>
      <c r="C7" s="79" t="s">
        <v>90</v>
      </c>
      <c r="D7" s="80" t="s">
        <v>15</v>
      </c>
      <c r="E7" s="81">
        <v>43200</v>
      </c>
      <c r="F7" s="81">
        <v>33600</v>
      </c>
      <c r="G7" s="82">
        <v>14.4</v>
      </c>
      <c r="H7" s="93">
        <f t="shared" si="2"/>
        <v>3600</v>
      </c>
      <c r="I7" s="93">
        <f t="shared" si="3"/>
        <v>2800</v>
      </c>
      <c r="J7" s="79" t="s">
        <v>368</v>
      </c>
      <c r="K7" s="79" t="s">
        <v>137</v>
      </c>
      <c r="L7" s="79" t="s">
        <v>356</v>
      </c>
      <c r="M7" s="84" t="s">
        <v>365</v>
      </c>
      <c r="N7" s="79" t="s">
        <v>366</v>
      </c>
      <c r="O7"/>
    </row>
    <row r="8" spans="1:16" ht="45" x14ac:dyDescent="0.25">
      <c r="A8" s="78" t="s">
        <v>369</v>
      </c>
      <c r="B8" s="84" t="s">
        <v>363</v>
      </c>
      <c r="C8" s="79" t="s">
        <v>364</v>
      </c>
      <c r="D8" s="80" t="s">
        <v>15</v>
      </c>
      <c r="E8" s="81">
        <v>43200</v>
      </c>
      <c r="F8" s="81">
        <v>33600</v>
      </c>
      <c r="G8" s="82">
        <v>18.149999999999999</v>
      </c>
      <c r="H8" s="93">
        <f t="shared" si="2"/>
        <v>3600</v>
      </c>
      <c r="I8" s="93">
        <f t="shared" si="3"/>
        <v>2800</v>
      </c>
      <c r="J8" s="86" t="s">
        <v>327</v>
      </c>
      <c r="K8" s="86" t="s">
        <v>137</v>
      </c>
      <c r="L8" s="86" t="s">
        <v>356</v>
      </c>
      <c r="M8" s="84" t="s">
        <v>365</v>
      </c>
      <c r="N8" s="79" t="s">
        <v>366</v>
      </c>
      <c r="O8"/>
    </row>
    <row r="9" spans="1:16" ht="30" x14ac:dyDescent="0.25">
      <c r="A9" s="78" t="s">
        <v>370</v>
      </c>
      <c r="B9" s="84" t="s">
        <v>371</v>
      </c>
      <c r="C9" s="79" t="s">
        <v>372</v>
      </c>
      <c r="D9" s="80" t="s">
        <v>15</v>
      </c>
      <c r="E9" s="81">
        <v>84000</v>
      </c>
      <c r="F9" s="81">
        <v>30000</v>
      </c>
      <c r="G9" s="82">
        <v>138</v>
      </c>
      <c r="H9" s="93">
        <f t="shared" si="2"/>
        <v>7000</v>
      </c>
      <c r="I9" s="93">
        <f t="shared" si="3"/>
        <v>2500</v>
      </c>
      <c r="J9" s="86" t="s">
        <v>373</v>
      </c>
      <c r="K9" s="86" t="s">
        <v>137</v>
      </c>
      <c r="L9" s="86" t="s">
        <v>356</v>
      </c>
      <c r="M9" s="84" t="s">
        <v>374</v>
      </c>
      <c r="N9" s="79" t="s">
        <v>245</v>
      </c>
      <c r="O9" s="35"/>
      <c r="P9" s="34"/>
    </row>
    <row r="10" spans="1:16" x14ac:dyDescent="0.25">
      <c r="A10" s="1"/>
      <c r="B10" s="1"/>
      <c r="C10" s="1"/>
      <c r="D10" s="1"/>
      <c r="E10" s="3"/>
      <c r="F10" s="3"/>
      <c r="G10" s="4"/>
      <c r="H10" s="3"/>
      <c r="I10" s="3"/>
      <c r="O10"/>
    </row>
    <row r="11" spans="1:16" ht="15.75" x14ac:dyDescent="0.25">
      <c r="A11" s="1"/>
      <c r="B11" s="36"/>
      <c r="C11" s="37"/>
      <c r="D11" s="38"/>
      <c r="E11" s="37"/>
      <c r="F11" s="149"/>
      <c r="G11" s="149"/>
      <c r="H11" s="39"/>
      <c r="I11" s="40"/>
      <c r="J11" s="41"/>
      <c r="K11" s="149"/>
      <c r="L11" s="149"/>
      <c r="M11" s="39"/>
      <c r="N11" s="40"/>
      <c r="O11"/>
    </row>
    <row r="12" spans="1:16" ht="15.75" x14ac:dyDescent="0.25">
      <c r="A12" s="1"/>
      <c r="B12" s="36"/>
      <c r="C12" s="42"/>
      <c r="D12" s="37"/>
      <c r="E12" s="37"/>
      <c r="F12" s="149"/>
      <c r="G12" s="149"/>
      <c r="H12" s="43"/>
      <c r="I12" s="37"/>
      <c r="J12" s="41"/>
      <c r="K12" s="149"/>
      <c r="L12" s="149"/>
      <c r="M12" s="43"/>
      <c r="N12" s="37"/>
      <c r="O12"/>
    </row>
    <row r="13" spans="1:16" ht="15.75" x14ac:dyDescent="0.25">
      <c r="A13" s="1"/>
      <c r="B13" s="36"/>
      <c r="C13" s="42"/>
      <c r="D13" s="37"/>
      <c r="E13" s="37"/>
      <c r="F13" s="149"/>
      <c r="G13" s="149"/>
      <c r="H13" s="43"/>
      <c r="I13" s="37"/>
      <c r="J13" s="37"/>
      <c r="K13" s="149"/>
      <c r="L13" s="149"/>
      <c r="M13" s="43"/>
      <c r="N13" s="37"/>
      <c r="O13"/>
    </row>
    <row r="14" spans="1:16" ht="15.75" x14ac:dyDescent="0.25">
      <c r="A14" s="1"/>
      <c r="B14" s="36"/>
      <c r="C14" s="42"/>
      <c r="D14" s="37"/>
      <c r="E14" s="37"/>
      <c r="F14" s="149"/>
      <c r="G14" s="149"/>
      <c r="H14" s="42"/>
      <c r="I14" s="37"/>
      <c r="J14" s="37"/>
      <c r="K14" s="149"/>
      <c r="L14" s="149"/>
      <c r="M14" s="42"/>
      <c r="N14" s="37"/>
      <c r="O14"/>
    </row>
    <row r="15" spans="1:16" ht="15.75" x14ac:dyDescent="0.25">
      <c r="A15" s="1"/>
      <c r="B15" s="36"/>
      <c r="C15" s="40"/>
      <c r="D15" s="37"/>
      <c r="E15" s="37"/>
      <c r="F15" s="149"/>
      <c r="G15" s="149"/>
      <c r="H15" s="40"/>
      <c r="I15" s="37"/>
      <c r="J15" s="37"/>
      <c r="K15" s="149"/>
      <c r="L15" s="149"/>
      <c r="M15" s="40"/>
      <c r="N15" s="37"/>
      <c r="O15"/>
    </row>
    <row r="16" spans="1:16" x14ac:dyDescent="0.25">
      <c r="O16"/>
    </row>
    <row r="17" spans="6:15" x14ac:dyDescent="0.25">
      <c r="O17"/>
    </row>
    <row r="18" spans="6:15" ht="15.75" x14ac:dyDescent="0.25">
      <c r="F18" s="149"/>
      <c r="G18" s="149"/>
      <c r="H18" s="37"/>
      <c r="I18" s="40"/>
      <c r="O18"/>
    </row>
    <row r="19" spans="6:15" ht="15.75" x14ac:dyDescent="0.25">
      <c r="F19" s="149"/>
      <c r="G19" s="149"/>
      <c r="H19" s="43"/>
      <c r="I19" s="37"/>
      <c r="O19"/>
    </row>
    <row r="20" spans="6:15" x14ac:dyDescent="0.25">
      <c r="O20"/>
    </row>
    <row r="21" spans="6:15" x14ac:dyDescent="0.25">
      <c r="O21"/>
    </row>
    <row r="22" spans="6:15" x14ac:dyDescent="0.25">
      <c r="O22"/>
    </row>
    <row r="23" spans="6:15" x14ac:dyDescent="0.25">
      <c r="O23"/>
    </row>
    <row r="24" spans="6:15" x14ac:dyDescent="0.25">
      <c r="O24"/>
    </row>
    <row r="25" spans="6:15" x14ac:dyDescent="0.25">
      <c r="O25"/>
    </row>
    <row r="26" spans="6:15" x14ac:dyDescent="0.25">
      <c r="O26"/>
    </row>
    <row r="27" spans="6:15" x14ac:dyDescent="0.25">
      <c r="O27"/>
    </row>
    <row r="28" spans="6:15" x14ac:dyDescent="0.25">
      <c r="O28"/>
    </row>
    <row r="30" spans="6:15" ht="40.5" customHeight="1" x14ac:dyDescent="0.25"/>
    <row r="32" spans="6:15" ht="50.25" customHeight="1" x14ac:dyDescent="0.25"/>
    <row r="33" ht="50.25" customHeight="1" x14ac:dyDescent="0.25"/>
    <row r="34" ht="50.25" customHeight="1" x14ac:dyDescent="0.25"/>
    <row r="35" ht="50.25" customHeight="1" x14ac:dyDescent="0.25"/>
    <row r="36" ht="50.25" customHeight="1" x14ac:dyDescent="0.25"/>
    <row r="39" ht="50.25" customHeight="1" x14ac:dyDescent="0.25"/>
    <row r="40" ht="50.25" customHeight="1" x14ac:dyDescent="0.25"/>
  </sheetData>
  <mergeCells count="12">
    <mergeCell ref="K15:L15"/>
    <mergeCell ref="F18:G18"/>
    <mergeCell ref="F12:G12"/>
    <mergeCell ref="F19:G19"/>
    <mergeCell ref="F13:G13"/>
    <mergeCell ref="F14:G14"/>
    <mergeCell ref="F15:G15"/>
    <mergeCell ref="F11:G11"/>
    <mergeCell ref="K11:L11"/>
    <mergeCell ref="K12:L12"/>
    <mergeCell ref="K13:L13"/>
    <mergeCell ref="K14:L14"/>
  </mergeCells>
  <phoneticPr fontId="19" type="noConversion"/>
  <dataValidations count="2">
    <dataValidation type="custom" allowBlank="1" showInputMessage="1" showErrorMessage="1" sqref="C1" xr:uid="{B1F2C622-CD52-4DAA-A723-481AE998B41E}">
      <formula1>"København S"</formula1>
    </dataValidation>
    <dataValidation allowBlank="1" showInputMessage="1" showErrorMessage="1" sqref="C2:C3" xr:uid="{465CF5EA-1290-4BAE-912E-74DE7C4DC80F}"/>
  </dataValidations>
  <pageMargins left="0.25" right="0.25" top="0.75" bottom="0.75" header="0.3" footer="0.3"/>
  <pageSetup paperSize="9" scale="5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1659C-09E0-45D9-89BB-B7E561B81B12}">
  <sheetPr>
    <pageSetUpPr fitToPage="1"/>
  </sheetPr>
  <dimension ref="A1:P235"/>
  <sheetViews>
    <sheetView zoomScale="70" zoomScaleNormal="70" workbookViewId="0">
      <pane ySplit="1" topLeftCell="A2" activePane="bottomLeft" state="frozen"/>
      <selection pane="bottomLeft" activeCell="J23" sqref="J23"/>
    </sheetView>
  </sheetViews>
  <sheetFormatPr defaultColWidth="27.140625" defaultRowHeight="20.25" customHeight="1" x14ac:dyDescent="0.25"/>
  <cols>
    <col min="1" max="1" width="19.28515625" bestFit="1" customWidth="1"/>
    <col min="2" max="2" width="37.140625" bestFit="1" customWidth="1"/>
    <col min="3" max="3" width="17.28515625" bestFit="1" customWidth="1"/>
    <col min="4" max="4" width="12.85546875" bestFit="1" customWidth="1"/>
    <col min="5" max="6" width="17.28515625" style="3" bestFit="1" customWidth="1"/>
    <col min="7" max="7" width="5.140625" style="16" bestFit="1" customWidth="1"/>
    <col min="8" max="8" width="15.42578125" style="3" bestFit="1" customWidth="1"/>
    <col min="9" max="9" width="15" style="3" bestFit="1" customWidth="1"/>
    <col min="10" max="10" width="21.7109375" bestFit="1" customWidth="1"/>
    <col min="11" max="11" width="8.85546875" bestFit="1" customWidth="1"/>
    <col min="12" max="12" width="5.140625" bestFit="1" customWidth="1"/>
    <col min="13" max="13" width="17.140625" bestFit="1" customWidth="1"/>
    <col min="14" max="14" width="22.7109375" style="15" bestFit="1" customWidth="1"/>
    <col min="15" max="15" width="36.85546875" bestFit="1" customWidth="1"/>
    <col min="16" max="16" width="22.42578125" bestFit="1" customWidth="1"/>
  </cols>
  <sheetData>
    <row r="1" spans="1:16" s="21" customFormat="1" ht="110.25" x14ac:dyDescent="0.25">
      <c r="A1" s="30" t="s">
        <v>0</v>
      </c>
      <c r="B1" s="30" t="s">
        <v>1</v>
      </c>
      <c r="C1" s="30" t="s">
        <v>2</v>
      </c>
      <c r="D1" s="19" t="s">
        <v>3</v>
      </c>
      <c r="E1" s="19" t="s">
        <v>66</v>
      </c>
      <c r="F1" s="26" t="s">
        <v>67</v>
      </c>
      <c r="G1" s="20" t="s">
        <v>68</v>
      </c>
      <c r="H1" s="26" t="s">
        <v>69</v>
      </c>
      <c r="I1" s="26" t="s">
        <v>70</v>
      </c>
      <c r="J1" s="26" t="s">
        <v>375</v>
      </c>
      <c r="K1" s="26" t="s">
        <v>311</v>
      </c>
      <c r="L1" s="26" t="s">
        <v>312</v>
      </c>
      <c r="M1" s="26" t="s">
        <v>74</v>
      </c>
      <c r="N1" s="19" t="s">
        <v>10</v>
      </c>
      <c r="O1" s="19" t="s">
        <v>313</v>
      </c>
      <c r="P1" s="19" t="s">
        <v>11</v>
      </c>
    </row>
    <row r="2" spans="1:16" ht="30" x14ac:dyDescent="0.25">
      <c r="A2" s="78" t="s">
        <v>376</v>
      </c>
      <c r="B2" s="79" t="s">
        <v>377</v>
      </c>
      <c r="C2" s="79" t="s">
        <v>378</v>
      </c>
      <c r="D2" s="80" t="s">
        <v>15</v>
      </c>
      <c r="E2" s="81">
        <v>96000</v>
      </c>
      <c r="F2" s="81">
        <v>84000</v>
      </c>
      <c r="G2" s="82">
        <v>70</v>
      </c>
      <c r="H2" s="83">
        <f t="shared" ref="H2:H18" si="0">SUM(E2/G2)</f>
        <v>1371.4285714285713</v>
      </c>
      <c r="I2" s="83">
        <f t="shared" ref="I2:I18" si="1">SUM(F2/G2)</f>
        <v>1200</v>
      </c>
      <c r="J2" s="79" t="s">
        <v>379</v>
      </c>
      <c r="K2" s="79" t="s">
        <v>79</v>
      </c>
      <c r="L2" s="79" t="s">
        <v>194</v>
      </c>
      <c r="M2" s="79" t="s">
        <v>80</v>
      </c>
      <c r="N2" s="84"/>
      <c r="O2" s="84" t="s">
        <v>380</v>
      </c>
      <c r="P2" s="79" t="s">
        <v>148</v>
      </c>
    </row>
    <row r="3" spans="1:16" ht="30" x14ac:dyDescent="0.25">
      <c r="A3" s="78" t="s">
        <v>381</v>
      </c>
      <c r="B3" s="79" t="s">
        <v>382</v>
      </c>
      <c r="C3" s="79" t="s">
        <v>32</v>
      </c>
      <c r="D3" s="80" t="s">
        <v>15</v>
      </c>
      <c r="E3" s="81">
        <v>138000</v>
      </c>
      <c r="F3" s="81">
        <v>91350</v>
      </c>
      <c r="G3" s="82">
        <v>63</v>
      </c>
      <c r="H3" s="83">
        <f t="shared" si="0"/>
        <v>2190.4761904761904</v>
      </c>
      <c r="I3" s="83">
        <f t="shared" si="1"/>
        <v>1450</v>
      </c>
      <c r="J3" s="79" t="s">
        <v>243</v>
      </c>
      <c r="K3" s="79" t="s">
        <v>137</v>
      </c>
      <c r="L3" s="79" t="s">
        <v>129</v>
      </c>
      <c r="M3" s="79" t="s">
        <v>383</v>
      </c>
      <c r="N3" s="84"/>
      <c r="O3" s="84" t="s">
        <v>384</v>
      </c>
      <c r="P3" s="79" t="s">
        <v>174</v>
      </c>
    </row>
    <row r="4" spans="1:16" ht="30" x14ac:dyDescent="0.25">
      <c r="A4" s="78" t="s">
        <v>385</v>
      </c>
      <c r="B4" s="79" t="s">
        <v>386</v>
      </c>
      <c r="C4" s="79" t="s">
        <v>78</v>
      </c>
      <c r="D4" s="80" t="s">
        <v>15</v>
      </c>
      <c r="E4" s="81">
        <v>166225.66</v>
      </c>
      <c r="F4" s="81">
        <v>144200</v>
      </c>
      <c r="G4" s="82">
        <v>103</v>
      </c>
      <c r="H4" s="83">
        <f t="shared" si="0"/>
        <v>1613.841359223301</v>
      </c>
      <c r="I4" s="83">
        <f t="shared" si="1"/>
        <v>1400</v>
      </c>
      <c r="J4" s="79" t="s">
        <v>43</v>
      </c>
      <c r="K4" s="79" t="s">
        <v>79</v>
      </c>
      <c r="L4" s="79" t="s">
        <v>387</v>
      </c>
      <c r="M4" s="79" t="s">
        <v>80</v>
      </c>
      <c r="N4" s="84"/>
      <c r="O4" s="84" t="s">
        <v>388</v>
      </c>
      <c r="P4" s="84" t="s">
        <v>87</v>
      </c>
    </row>
    <row r="5" spans="1:16" ht="15" x14ac:dyDescent="0.25">
      <c r="A5" s="78" t="s">
        <v>389</v>
      </c>
      <c r="B5" s="79" t="s">
        <v>390</v>
      </c>
      <c r="C5" s="79" t="s">
        <v>322</v>
      </c>
      <c r="D5" s="80" t="s">
        <v>15</v>
      </c>
      <c r="E5" s="81">
        <v>86092</v>
      </c>
      <c r="F5" s="81">
        <v>76125</v>
      </c>
      <c r="G5" s="79">
        <v>87</v>
      </c>
      <c r="H5" s="83">
        <f t="shared" si="0"/>
        <v>989.56321839080465</v>
      </c>
      <c r="I5" s="83">
        <f t="shared" si="1"/>
        <v>875</v>
      </c>
      <c r="J5" s="79" t="s">
        <v>268</v>
      </c>
      <c r="K5" s="79" t="s">
        <v>79</v>
      </c>
      <c r="L5" s="79" t="s">
        <v>129</v>
      </c>
      <c r="M5" s="79" t="s">
        <v>80</v>
      </c>
      <c r="N5" s="85"/>
      <c r="O5" s="84" t="s">
        <v>391</v>
      </c>
      <c r="P5" s="79" t="s">
        <v>87</v>
      </c>
    </row>
    <row r="6" spans="1:16" ht="30" x14ac:dyDescent="0.25">
      <c r="A6" s="78" t="s">
        <v>392</v>
      </c>
      <c r="B6" s="79" t="s">
        <v>393</v>
      </c>
      <c r="C6" s="79" t="s">
        <v>55</v>
      </c>
      <c r="D6" s="80" t="s">
        <v>15</v>
      </c>
      <c r="E6" s="81">
        <v>300000</v>
      </c>
      <c r="F6" s="81">
        <v>272000</v>
      </c>
      <c r="G6" s="82">
        <v>160</v>
      </c>
      <c r="H6" s="83">
        <f t="shared" si="0"/>
        <v>1875</v>
      </c>
      <c r="I6" s="83">
        <f t="shared" si="1"/>
        <v>1700</v>
      </c>
      <c r="J6" s="79" t="s">
        <v>394</v>
      </c>
      <c r="K6" s="79" t="s">
        <v>79</v>
      </c>
      <c r="L6" s="79" t="s">
        <v>194</v>
      </c>
      <c r="M6" s="79" t="s">
        <v>80</v>
      </c>
      <c r="N6" s="84"/>
      <c r="O6" s="84" t="s">
        <v>395</v>
      </c>
      <c r="P6" s="79" t="s">
        <v>148</v>
      </c>
    </row>
    <row r="7" spans="1:16" ht="15" x14ac:dyDescent="0.25">
      <c r="A7" s="78" t="s">
        <v>396</v>
      </c>
      <c r="B7" s="79" t="s">
        <v>397</v>
      </c>
      <c r="C7" s="79" t="s">
        <v>55</v>
      </c>
      <c r="D7" s="80" t="s">
        <v>15</v>
      </c>
      <c r="E7" s="81">
        <v>102300.01</v>
      </c>
      <c r="F7" s="81">
        <v>93000</v>
      </c>
      <c r="G7" s="82">
        <v>62</v>
      </c>
      <c r="H7" s="83">
        <f t="shared" si="0"/>
        <v>1650.0001612903225</v>
      </c>
      <c r="I7" s="83">
        <f t="shared" si="1"/>
        <v>1500</v>
      </c>
      <c r="J7" s="79" t="s">
        <v>398</v>
      </c>
      <c r="K7" s="79" t="s">
        <v>79</v>
      </c>
      <c r="L7" s="79" t="s">
        <v>194</v>
      </c>
      <c r="M7" s="79" t="s">
        <v>80</v>
      </c>
      <c r="N7" s="85"/>
      <c r="O7" s="84" t="s">
        <v>374</v>
      </c>
      <c r="P7" s="79" t="s">
        <v>399</v>
      </c>
    </row>
    <row r="8" spans="1:16" ht="90" x14ac:dyDescent="0.25">
      <c r="A8" s="78" t="s">
        <v>400</v>
      </c>
      <c r="B8" s="79" t="s">
        <v>401</v>
      </c>
      <c r="C8" s="79" t="s">
        <v>402</v>
      </c>
      <c r="D8" s="80" t="s">
        <v>15</v>
      </c>
      <c r="E8" s="81">
        <v>96000</v>
      </c>
      <c r="F8" s="81">
        <v>36000</v>
      </c>
      <c r="G8" s="82">
        <v>72</v>
      </c>
      <c r="H8" s="83">
        <f t="shared" si="0"/>
        <v>1333.3333333333333</v>
      </c>
      <c r="I8" s="83">
        <f t="shared" si="1"/>
        <v>500</v>
      </c>
      <c r="J8" s="79" t="s">
        <v>403</v>
      </c>
      <c r="K8" s="79" t="s">
        <v>79</v>
      </c>
      <c r="L8" s="79" t="s">
        <v>194</v>
      </c>
      <c r="M8" s="79" t="s">
        <v>80</v>
      </c>
      <c r="N8" s="84" t="s">
        <v>404</v>
      </c>
      <c r="O8" s="84" t="s">
        <v>405</v>
      </c>
      <c r="P8" s="79" t="s">
        <v>406</v>
      </c>
    </row>
    <row r="9" spans="1:16" ht="30" x14ac:dyDescent="0.25">
      <c r="A9" s="78" t="s">
        <v>407</v>
      </c>
      <c r="B9" s="79" t="s">
        <v>408</v>
      </c>
      <c r="C9" s="79" t="s">
        <v>26</v>
      </c>
      <c r="D9" s="80" t="s">
        <v>15</v>
      </c>
      <c r="E9" s="81">
        <v>150000</v>
      </c>
      <c r="F9" s="81">
        <v>85200</v>
      </c>
      <c r="G9" s="82">
        <v>71</v>
      </c>
      <c r="H9" s="83">
        <f t="shared" si="0"/>
        <v>2112.676056338028</v>
      </c>
      <c r="I9" s="83">
        <f t="shared" si="1"/>
        <v>1200</v>
      </c>
      <c r="J9" s="79" t="s">
        <v>22</v>
      </c>
      <c r="K9" s="79" t="s">
        <v>79</v>
      </c>
      <c r="L9" s="79" t="s">
        <v>194</v>
      </c>
      <c r="M9" s="79" t="s">
        <v>80</v>
      </c>
      <c r="N9" s="84"/>
      <c r="O9" s="84" t="s">
        <v>409</v>
      </c>
      <c r="P9" s="79" t="s">
        <v>410</v>
      </c>
    </row>
    <row r="10" spans="1:16" ht="30" x14ac:dyDescent="0.25">
      <c r="A10" s="78" t="s">
        <v>411</v>
      </c>
      <c r="B10" s="84" t="s">
        <v>412</v>
      </c>
      <c r="C10" s="79" t="s">
        <v>26</v>
      </c>
      <c r="D10" s="80" t="s">
        <v>15</v>
      </c>
      <c r="E10" s="81">
        <v>162000</v>
      </c>
      <c r="F10" s="81">
        <v>99400</v>
      </c>
      <c r="G10" s="82">
        <v>71</v>
      </c>
      <c r="H10" s="83">
        <f t="shared" si="0"/>
        <v>2281.6901408450703</v>
      </c>
      <c r="I10" s="83">
        <f t="shared" si="1"/>
        <v>1400</v>
      </c>
      <c r="J10" s="86" t="s">
        <v>413</v>
      </c>
      <c r="K10" s="86" t="s">
        <v>79</v>
      </c>
      <c r="L10" s="86" t="s">
        <v>194</v>
      </c>
      <c r="M10" s="79" t="s">
        <v>80</v>
      </c>
      <c r="N10" s="84"/>
      <c r="O10" s="84" t="s">
        <v>414</v>
      </c>
      <c r="P10" s="79"/>
    </row>
    <row r="11" spans="1:16" ht="30" x14ac:dyDescent="0.25">
      <c r="A11" s="78" t="s">
        <v>415</v>
      </c>
      <c r="B11" s="79" t="s">
        <v>416</v>
      </c>
      <c r="C11" s="79" t="s">
        <v>26</v>
      </c>
      <c r="D11" s="80" t="s">
        <v>15</v>
      </c>
      <c r="E11" s="81">
        <v>144000</v>
      </c>
      <c r="F11" s="81">
        <v>109200</v>
      </c>
      <c r="G11" s="82">
        <v>78</v>
      </c>
      <c r="H11" s="83">
        <f t="shared" si="0"/>
        <v>1846.1538461538462</v>
      </c>
      <c r="I11" s="83">
        <f t="shared" si="1"/>
        <v>1400</v>
      </c>
      <c r="J11" s="79" t="s">
        <v>417</v>
      </c>
      <c r="K11" s="79" t="s">
        <v>79</v>
      </c>
      <c r="L11" s="79" t="s">
        <v>387</v>
      </c>
      <c r="M11" s="79" t="s">
        <v>86</v>
      </c>
      <c r="N11" s="84" t="s">
        <v>418</v>
      </c>
      <c r="O11" s="84" t="s">
        <v>419</v>
      </c>
      <c r="P11" s="79" t="s">
        <v>290</v>
      </c>
    </row>
    <row r="12" spans="1:16" ht="75" x14ac:dyDescent="0.25">
      <c r="A12" s="78" t="s">
        <v>420</v>
      </c>
      <c r="B12" s="79" t="s">
        <v>421</v>
      </c>
      <c r="C12" s="79" t="s">
        <v>26</v>
      </c>
      <c r="D12" s="80" t="s">
        <v>15</v>
      </c>
      <c r="E12" s="81">
        <v>106234.2</v>
      </c>
      <c r="F12" s="81">
        <v>92300</v>
      </c>
      <c r="G12" s="82">
        <v>71</v>
      </c>
      <c r="H12" s="83">
        <f t="shared" si="0"/>
        <v>1496.256338028169</v>
      </c>
      <c r="I12" s="83">
        <f t="shared" si="1"/>
        <v>1300</v>
      </c>
      <c r="J12" s="79" t="s">
        <v>128</v>
      </c>
      <c r="K12" s="79" t="s">
        <v>79</v>
      </c>
      <c r="L12" s="79" t="s">
        <v>129</v>
      </c>
      <c r="M12" s="79" t="s">
        <v>80</v>
      </c>
      <c r="N12" s="84" t="s">
        <v>422</v>
      </c>
      <c r="O12" s="84" t="s">
        <v>423</v>
      </c>
      <c r="P12" s="79" t="s">
        <v>177</v>
      </c>
    </row>
    <row r="13" spans="1:16" ht="30" x14ac:dyDescent="0.25">
      <c r="A13" s="78" t="s">
        <v>424</v>
      </c>
      <c r="B13" s="79" t="s">
        <v>425</v>
      </c>
      <c r="C13" s="79" t="s">
        <v>55</v>
      </c>
      <c r="D13" s="80" t="s">
        <v>15</v>
      </c>
      <c r="E13" s="81">
        <v>100800</v>
      </c>
      <c r="F13" s="81">
        <v>70300</v>
      </c>
      <c r="G13" s="82">
        <v>38</v>
      </c>
      <c r="H13" s="83">
        <f t="shared" si="0"/>
        <v>2652.6315789473683</v>
      </c>
      <c r="I13" s="83">
        <f t="shared" si="1"/>
        <v>1850</v>
      </c>
      <c r="J13" s="79" t="s">
        <v>260</v>
      </c>
      <c r="K13" s="79" t="s">
        <v>79</v>
      </c>
      <c r="L13" s="79" t="s">
        <v>129</v>
      </c>
      <c r="M13" s="79" t="s">
        <v>86</v>
      </c>
      <c r="N13" s="84"/>
      <c r="O13" s="84" t="s">
        <v>426</v>
      </c>
      <c r="P13" s="79" t="s">
        <v>290</v>
      </c>
    </row>
    <row r="14" spans="1:16" ht="30" x14ac:dyDescent="0.25">
      <c r="A14" s="78" t="s">
        <v>427</v>
      </c>
      <c r="B14" s="79" t="s">
        <v>428</v>
      </c>
      <c r="C14" s="79" t="s">
        <v>108</v>
      </c>
      <c r="D14" s="80" t="s">
        <v>15</v>
      </c>
      <c r="E14" s="81">
        <v>128307.96</v>
      </c>
      <c r="F14" s="81">
        <v>128307.96</v>
      </c>
      <c r="G14" s="82">
        <v>74</v>
      </c>
      <c r="H14" s="83">
        <f t="shared" si="0"/>
        <v>1733.8913513513514</v>
      </c>
      <c r="I14" s="83">
        <f t="shared" si="1"/>
        <v>1733.8913513513514</v>
      </c>
      <c r="J14" s="79" t="s">
        <v>429</v>
      </c>
      <c r="K14" s="79" t="s">
        <v>79</v>
      </c>
      <c r="L14" s="79" t="s">
        <v>129</v>
      </c>
      <c r="M14" s="79" t="s">
        <v>80</v>
      </c>
      <c r="N14" s="84" t="s">
        <v>430</v>
      </c>
      <c r="O14" s="84" t="s">
        <v>419</v>
      </c>
      <c r="P14" s="79" t="s">
        <v>431</v>
      </c>
    </row>
    <row r="15" spans="1:16" ht="60" x14ac:dyDescent="0.25">
      <c r="A15" s="78" t="s">
        <v>432</v>
      </c>
      <c r="B15" s="79" t="s">
        <v>433</v>
      </c>
      <c r="C15" s="79" t="s">
        <v>402</v>
      </c>
      <c r="D15" s="80" t="s">
        <v>15</v>
      </c>
      <c r="E15" s="81">
        <v>107400</v>
      </c>
      <c r="F15" s="81">
        <v>90000</v>
      </c>
      <c r="G15" s="82">
        <v>60</v>
      </c>
      <c r="H15" s="83">
        <f t="shared" si="0"/>
        <v>1790</v>
      </c>
      <c r="I15" s="83">
        <f t="shared" si="1"/>
        <v>1500</v>
      </c>
      <c r="J15" s="79" t="s">
        <v>100</v>
      </c>
      <c r="K15" s="79" t="s">
        <v>79</v>
      </c>
      <c r="L15" s="79" t="s">
        <v>387</v>
      </c>
      <c r="M15" s="79" t="s">
        <v>80</v>
      </c>
      <c r="N15" s="84" t="s">
        <v>434</v>
      </c>
      <c r="O15" s="84" t="s">
        <v>435</v>
      </c>
      <c r="P15" s="79" t="s">
        <v>436</v>
      </c>
    </row>
    <row r="16" spans="1:16" ht="30" x14ac:dyDescent="0.25">
      <c r="A16" s="78" t="s">
        <v>437</v>
      </c>
      <c r="B16" s="79" t="s">
        <v>438</v>
      </c>
      <c r="C16" s="79" t="s">
        <v>90</v>
      </c>
      <c r="D16" s="80" t="s">
        <v>15</v>
      </c>
      <c r="E16" s="81">
        <v>156000</v>
      </c>
      <c r="F16" s="81">
        <v>75950</v>
      </c>
      <c r="G16" s="82">
        <v>49</v>
      </c>
      <c r="H16" s="83">
        <f>SUM(E16/G16)</f>
        <v>3183.6734693877552</v>
      </c>
      <c r="I16" s="83">
        <f t="shared" si="1"/>
        <v>1550</v>
      </c>
      <c r="J16" s="79" t="s">
        <v>439</v>
      </c>
      <c r="K16" s="79" t="s">
        <v>79</v>
      </c>
      <c r="L16" s="79" t="s">
        <v>129</v>
      </c>
      <c r="M16" s="79" t="s">
        <v>383</v>
      </c>
      <c r="N16" s="84"/>
      <c r="O16" s="84" t="s">
        <v>440</v>
      </c>
      <c r="P16" s="79" t="s">
        <v>441</v>
      </c>
    </row>
    <row r="17" spans="1:16" ht="30" x14ac:dyDescent="0.25">
      <c r="A17" s="78" t="s">
        <v>442</v>
      </c>
      <c r="B17" s="79" t="s">
        <v>443</v>
      </c>
      <c r="C17" s="79" t="s">
        <v>322</v>
      </c>
      <c r="D17" s="80" t="s">
        <v>15</v>
      </c>
      <c r="E17" s="81">
        <v>136404.01</v>
      </c>
      <c r="F17" s="81">
        <v>108500</v>
      </c>
      <c r="G17" s="82">
        <v>70</v>
      </c>
      <c r="H17" s="83">
        <f t="shared" si="0"/>
        <v>1948.6287142857145</v>
      </c>
      <c r="I17" s="83">
        <f t="shared" si="1"/>
        <v>1550</v>
      </c>
      <c r="J17" s="79" t="s">
        <v>268</v>
      </c>
      <c r="K17" s="79" t="s">
        <v>79</v>
      </c>
      <c r="L17" s="79" t="s">
        <v>194</v>
      </c>
      <c r="M17" s="79" t="s">
        <v>80</v>
      </c>
      <c r="N17" s="87"/>
      <c r="O17" s="84" t="s">
        <v>444</v>
      </c>
      <c r="P17" s="79" t="s">
        <v>240</v>
      </c>
    </row>
    <row r="18" spans="1:16" ht="30" x14ac:dyDescent="0.25">
      <c r="A18" s="88" t="s">
        <v>445</v>
      </c>
      <c r="B18" s="89" t="s">
        <v>446</v>
      </c>
      <c r="C18" s="89" t="s">
        <v>32</v>
      </c>
      <c r="D18" s="90" t="s">
        <v>15</v>
      </c>
      <c r="E18" s="91">
        <v>242172</v>
      </c>
      <c r="F18" s="91">
        <v>242172</v>
      </c>
      <c r="G18" s="92">
        <v>261</v>
      </c>
      <c r="H18" s="93">
        <f t="shared" si="0"/>
        <v>927.86206896551721</v>
      </c>
      <c r="I18" s="93">
        <f t="shared" si="1"/>
        <v>927.86206896551721</v>
      </c>
      <c r="J18" s="89" t="s">
        <v>447</v>
      </c>
      <c r="K18" s="89" t="s">
        <v>79</v>
      </c>
      <c r="L18" s="89" t="s">
        <v>129</v>
      </c>
      <c r="M18" s="89" t="s">
        <v>80</v>
      </c>
      <c r="N18" s="87"/>
      <c r="O18" s="87" t="s">
        <v>448</v>
      </c>
      <c r="P18" s="87" t="s">
        <v>449</v>
      </c>
    </row>
    <row r="19" spans="1:16" ht="20.25" customHeight="1" x14ac:dyDescent="0.25">
      <c r="A19" s="1"/>
      <c r="B19" s="1"/>
      <c r="C19" s="1"/>
      <c r="D19" s="1"/>
    </row>
    <row r="20" spans="1:16" ht="20.25" customHeight="1" x14ac:dyDescent="0.25">
      <c r="E20"/>
      <c r="F20" s="150"/>
      <c r="G20" s="150"/>
      <c r="H20"/>
      <c r="I20"/>
      <c r="K20" s="150"/>
      <c r="L20" s="150"/>
      <c r="N20"/>
    </row>
    <row r="21" spans="1:16" ht="20.25" customHeight="1" x14ac:dyDescent="0.25">
      <c r="E21"/>
      <c r="F21" s="150"/>
      <c r="G21" s="150"/>
      <c r="H21"/>
      <c r="I21"/>
      <c r="K21" s="150"/>
      <c r="L21" s="150"/>
      <c r="N21"/>
    </row>
    <row r="22" spans="1:16" ht="20.25" customHeight="1" x14ac:dyDescent="0.25">
      <c r="E22"/>
      <c r="F22" s="150"/>
      <c r="G22" s="150"/>
      <c r="H22"/>
      <c r="I22"/>
      <c r="N22"/>
    </row>
    <row r="23" spans="1:16" ht="20.25" customHeight="1" x14ac:dyDescent="0.25">
      <c r="E23"/>
      <c r="F23" s="150"/>
      <c r="G23" s="150"/>
      <c r="H23"/>
      <c r="I23"/>
      <c r="N23"/>
    </row>
    <row r="24" spans="1:16" ht="20.25" customHeight="1" x14ac:dyDescent="0.25">
      <c r="E24"/>
      <c r="F24" s="150"/>
      <c r="G24" s="150"/>
      <c r="H24"/>
      <c r="I24"/>
      <c r="N24"/>
    </row>
    <row r="25" spans="1:16" ht="20.25" customHeight="1" x14ac:dyDescent="0.25">
      <c r="E25"/>
      <c r="F25"/>
      <c r="G25"/>
      <c r="H25"/>
      <c r="I25"/>
      <c r="N25"/>
    </row>
    <row r="26" spans="1:16" ht="20.25" customHeight="1" x14ac:dyDescent="0.25">
      <c r="E26"/>
      <c r="F26"/>
      <c r="G26"/>
      <c r="H26"/>
      <c r="I26"/>
      <c r="N26"/>
    </row>
    <row r="27" spans="1:16" ht="20.25" customHeight="1" x14ac:dyDescent="0.25">
      <c r="E27"/>
      <c r="F27"/>
      <c r="G27"/>
      <c r="H27"/>
      <c r="I27"/>
      <c r="N27"/>
    </row>
    <row r="28" spans="1:16" ht="20.25" customHeight="1" x14ac:dyDescent="0.25">
      <c r="E28"/>
      <c r="F28"/>
      <c r="G28"/>
      <c r="H28"/>
      <c r="I28"/>
      <c r="N28"/>
    </row>
    <row r="29" spans="1:16" ht="20.25" customHeight="1" x14ac:dyDescent="0.25">
      <c r="E29"/>
      <c r="F29"/>
      <c r="G29"/>
      <c r="H29"/>
      <c r="I29"/>
      <c r="N29"/>
    </row>
    <row r="30" spans="1:16" ht="20.25" customHeight="1" x14ac:dyDescent="0.25">
      <c r="E30"/>
      <c r="F30"/>
      <c r="G30"/>
      <c r="H30"/>
      <c r="I30"/>
      <c r="N30"/>
    </row>
    <row r="31" spans="1:16" ht="20.25" customHeight="1" x14ac:dyDescent="0.25">
      <c r="E31"/>
      <c r="F31"/>
      <c r="G31"/>
      <c r="H31"/>
      <c r="I31"/>
      <c r="N31"/>
    </row>
    <row r="32" spans="1:16" ht="20.25" customHeight="1" x14ac:dyDescent="0.25">
      <c r="E32"/>
      <c r="F32"/>
      <c r="G32"/>
      <c r="H32"/>
      <c r="I32"/>
      <c r="N32"/>
    </row>
    <row r="33" spans="1:14" ht="20.25" customHeight="1" x14ac:dyDescent="0.25">
      <c r="E33"/>
      <c r="F33"/>
      <c r="G33"/>
      <c r="H33"/>
      <c r="I33"/>
      <c r="N33"/>
    </row>
    <row r="34" spans="1:14" ht="20.25" customHeight="1" x14ac:dyDescent="0.25">
      <c r="E34"/>
      <c r="F34"/>
      <c r="G34"/>
      <c r="H34"/>
      <c r="I34"/>
      <c r="N34"/>
    </row>
    <row r="35" spans="1:14" ht="20.25" customHeight="1" x14ac:dyDescent="0.25">
      <c r="E35"/>
      <c r="F35"/>
      <c r="G35"/>
      <c r="H35"/>
      <c r="I35"/>
      <c r="N35"/>
    </row>
    <row r="36" spans="1:14" ht="20.25" customHeight="1" x14ac:dyDescent="0.25">
      <c r="E36"/>
      <c r="F36"/>
      <c r="G36"/>
      <c r="H36"/>
      <c r="I36"/>
      <c r="N36"/>
    </row>
    <row r="37" spans="1:14" ht="20.25" customHeight="1" x14ac:dyDescent="0.25">
      <c r="E37"/>
      <c r="F37"/>
      <c r="G37"/>
      <c r="H37"/>
      <c r="I37"/>
      <c r="N37"/>
    </row>
    <row r="38" spans="1:14" ht="20.25" customHeight="1" x14ac:dyDescent="0.25">
      <c r="E38"/>
      <c r="F38"/>
      <c r="G38"/>
      <c r="H38"/>
      <c r="I38"/>
      <c r="N38"/>
    </row>
    <row r="39" spans="1:14" ht="20.25" customHeight="1" x14ac:dyDescent="0.25">
      <c r="E39"/>
      <c r="F39"/>
      <c r="G39"/>
      <c r="H39"/>
      <c r="I39"/>
      <c r="N39"/>
    </row>
    <row r="40" spans="1:14" ht="20.25" customHeight="1" x14ac:dyDescent="0.25">
      <c r="E40"/>
      <c r="F40"/>
      <c r="G40"/>
      <c r="H40"/>
      <c r="I40"/>
      <c r="N40"/>
    </row>
    <row r="41" spans="1:14" ht="20.25" customHeight="1" x14ac:dyDescent="0.25">
      <c r="A41" s="1"/>
      <c r="B41" s="1"/>
      <c r="C41" s="1"/>
      <c r="D41" s="1"/>
    </row>
    <row r="42" spans="1:14" ht="20.25" customHeight="1" x14ac:dyDescent="0.25">
      <c r="A42" s="1"/>
      <c r="B42" s="1"/>
      <c r="C42" s="1"/>
      <c r="D42" s="1"/>
    </row>
    <row r="43" spans="1:14" ht="20.25" customHeight="1" x14ac:dyDescent="0.25">
      <c r="A43" s="1"/>
      <c r="B43" s="1"/>
      <c r="C43" s="1"/>
      <c r="D43" s="1"/>
    </row>
    <row r="44" spans="1:14" ht="20.25" customHeight="1" x14ac:dyDescent="0.25">
      <c r="A44" s="1"/>
      <c r="B44" s="1"/>
      <c r="C44" s="1"/>
      <c r="D44" s="1"/>
    </row>
    <row r="45" spans="1:14" ht="20.25" customHeight="1" x14ac:dyDescent="0.25">
      <c r="A45" s="1"/>
      <c r="B45" s="1"/>
      <c r="C45" s="1"/>
      <c r="D45" s="1"/>
    </row>
    <row r="46" spans="1:14" ht="20.25" customHeight="1" x14ac:dyDescent="0.25">
      <c r="A46" s="1"/>
      <c r="B46" s="1"/>
      <c r="C46" s="1"/>
      <c r="D46" s="1"/>
    </row>
    <row r="47" spans="1:14" ht="20.25" customHeight="1" x14ac:dyDescent="0.25">
      <c r="A47" s="1"/>
      <c r="B47" s="1"/>
      <c r="C47" s="1"/>
      <c r="D47" s="1"/>
    </row>
    <row r="48" spans="1:14" ht="20.25" customHeight="1" x14ac:dyDescent="0.25">
      <c r="A48" s="1"/>
      <c r="B48" s="1"/>
      <c r="C48" s="1"/>
      <c r="D48" s="1"/>
    </row>
    <row r="49" spans="1:4" ht="20.25" customHeight="1" x14ac:dyDescent="0.25">
      <c r="A49" s="1"/>
      <c r="B49" s="1"/>
      <c r="C49" s="1"/>
      <c r="D49" s="1"/>
    </row>
    <row r="50" spans="1:4" ht="20.25" customHeight="1" x14ac:dyDescent="0.25">
      <c r="A50" s="1"/>
      <c r="B50" s="1"/>
      <c r="C50" s="1"/>
      <c r="D50" s="1"/>
    </row>
    <row r="51" spans="1:4" ht="20.25" customHeight="1" x14ac:dyDescent="0.25">
      <c r="A51" s="1"/>
      <c r="B51" s="1"/>
      <c r="C51" s="1"/>
      <c r="D51" s="1"/>
    </row>
    <row r="52" spans="1:4" ht="20.25" customHeight="1" x14ac:dyDescent="0.25">
      <c r="A52" s="1"/>
      <c r="B52" s="1"/>
      <c r="C52" s="1"/>
      <c r="D52" s="1"/>
    </row>
    <row r="53" spans="1:4" ht="20.25" customHeight="1" x14ac:dyDescent="0.25">
      <c r="A53" s="1"/>
      <c r="B53" s="1"/>
      <c r="C53" s="1"/>
      <c r="D53" s="1"/>
    </row>
    <row r="54" spans="1:4" ht="20.25" customHeight="1" x14ac:dyDescent="0.25">
      <c r="A54" s="1"/>
      <c r="B54" s="1"/>
      <c r="C54" s="1"/>
      <c r="D54" s="1"/>
    </row>
    <row r="55" spans="1:4" ht="20.25" customHeight="1" x14ac:dyDescent="0.25">
      <c r="A55" s="1"/>
      <c r="B55" s="1"/>
      <c r="C55" s="1"/>
      <c r="D55" s="1"/>
    </row>
    <row r="56" spans="1:4" ht="20.25" customHeight="1" x14ac:dyDescent="0.25">
      <c r="A56" s="1"/>
      <c r="B56" s="1"/>
      <c r="C56" s="1"/>
      <c r="D56" s="1"/>
    </row>
    <row r="57" spans="1:4" ht="20.25" customHeight="1" x14ac:dyDescent="0.25">
      <c r="A57" s="1"/>
      <c r="B57" s="1"/>
      <c r="C57" s="1"/>
      <c r="D57" s="1"/>
    </row>
    <row r="58" spans="1:4" ht="20.25" customHeight="1" x14ac:dyDescent="0.25">
      <c r="A58" s="1"/>
      <c r="B58" s="1"/>
      <c r="C58" s="1"/>
      <c r="D58" s="1"/>
    </row>
    <row r="59" spans="1:4" ht="20.25" customHeight="1" x14ac:dyDescent="0.25">
      <c r="A59" s="1"/>
      <c r="B59" s="1"/>
      <c r="C59" s="1"/>
      <c r="D59" s="1"/>
    </row>
    <row r="60" spans="1:4" ht="20.25" customHeight="1" x14ac:dyDescent="0.25">
      <c r="A60" s="1"/>
      <c r="B60" s="1"/>
      <c r="C60" s="1"/>
      <c r="D60" s="1"/>
    </row>
    <row r="61" spans="1:4" ht="20.25" customHeight="1" x14ac:dyDescent="0.25">
      <c r="A61" s="1"/>
      <c r="B61" s="1"/>
      <c r="C61" s="1"/>
      <c r="D61" s="1"/>
    </row>
    <row r="62" spans="1:4" ht="20.25" customHeight="1" x14ac:dyDescent="0.25">
      <c r="A62" s="1"/>
      <c r="B62" s="1"/>
      <c r="C62" s="1"/>
      <c r="D62" s="1"/>
    </row>
    <row r="63" spans="1:4" ht="20.25" customHeight="1" x14ac:dyDescent="0.25">
      <c r="A63" s="1"/>
      <c r="B63" s="1"/>
      <c r="C63" s="1"/>
      <c r="D63" s="1"/>
    </row>
    <row r="64" spans="1:4" ht="20.25" customHeight="1" x14ac:dyDescent="0.25">
      <c r="A64" s="1"/>
      <c r="B64" s="1"/>
      <c r="C64" s="1"/>
      <c r="D64" s="1"/>
    </row>
    <row r="65" spans="1:13" ht="20.25" customHeight="1" x14ac:dyDescent="0.25">
      <c r="A65" s="1"/>
      <c r="B65" s="1"/>
      <c r="C65" s="1"/>
      <c r="D65" s="1"/>
    </row>
    <row r="66" spans="1:13" ht="20.25" customHeight="1" x14ac:dyDescent="0.25">
      <c r="A66" s="1"/>
      <c r="B66" s="1"/>
      <c r="C66" s="1"/>
      <c r="D66" s="1"/>
    </row>
    <row r="67" spans="1:13" ht="20.25" customHeight="1" x14ac:dyDescent="0.25">
      <c r="A67" s="1"/>
      <c r="B67" s="1"/>
      <c r="C67" s="1"/>
      <c r="D67" s="1"/>
    </row>
    <row r="68" spans="1:13" ht="20.25" customHeight="1" x14ac:dyDescent="0.25">
      <c r="A68" s="1"/>
      <c r="B68" s="1"/>
      <c r="C68" s="1"/>
      <c r="D68" s="1"/>
    </row>
    <row r="69" spans="1:13" ht="20.25" customHeight="1" x14ac:dyDescent="0.25">
      <c r="A69" s="1"/>
      <c r="B69" s="1"/>
      <c r="C69" s="1"/>
      <c r="D69" s="1"/>
    </row>
    <row r="70" spans="1:13" ht="20.25" customHeight="1" x14ac:dyDescent="0.25">
      <c r="A70" s="1"/>
      <c r="B70" s="1"/>
      <c r="C70" s="1"/>
      <c r="D70" s="1"/>
    </row>
    <row r="71" spans="1:13" ht="20.25" customHeight="1" x14ac:dyDescent="0.25">
      <c r="A71" s="1"/>
      <c r="B71" s="1"/>
      <c r="C71" s="1"/>
      <c r="D71" s="1"/>
    </row>
    <row r="72" spans="1:13" ht="20.25" customHeight="1" x14ac:dyDescent="0.25">
      <c r="A72" s="1"/>
      <c r="B72" s="1"/>
      <c r="C72" s="1"/>
      <c r="D72" s="1"/>
    </row>
    <row r="73" spans="1:13" ht="20.25" customHeight="1" x14ac:dyDescent="0.25">
      <c r="A73" s="1"/>
      <c r="B73" s="1"/>
      <c r="C73" s="1"/>
      <c r="D73" s="1"/>
    </row>
    <row r="74" spans="1:13" ht="20.25" customHeight="1" x14ac:dyDescent="0.25">
      <c r="A74" s="1"/>
      <c r="B74" s="1"/>
      <c r="C74" s="1"/>
      <c r="D74" s="1"/>
    </row>
    <row r="75" spans="1:13" ht="20.25" customHeight="1" x14ac:dyDescent="0.25">
      <c r="A75" s="1"/>
      <c r="B75" s="1"/>
      <c r="C75" s="1"/>
      <c r="D75" s="1"/>
    </row>
    <row r="76" spans="1:13" ht="20.25" customHeight="1" x14ac:dyDescent="0.25">
      <c r="A76" s="1"/>
      <c r="B76" s="1"/>
      <c r="C76" s="1"/>
      <c r="D76" s="1"/>
    </row>
    <row r="77" spans="1:13" ht="20.25" customHeight="1" x14ac:dyDescent="0.25">
      <c r="A77" s="6"/>
      <c r="B77" s="5"/>
      <c r="C77" s="5"/>
      <c r="D77" s="5"/>
      <c r="E77" s="7"/>
      <c r="F77" s="7"/>
      <c r="G77" s="17"/>
      <c r="H77" s="7"/>
      <c r="I77" s="7"/>
      <c r="J77" s="7"/>
      <c r="K77" s="7"/>
      <c r="L77" s="7"/>
      <c r="M77" s="5"/>
    </row>
    <row r="78" spans="1:13" ht="20.25" customHeight="1" x14ac:dyDescent="0.25">
      <c r="A78" s="1"/>
      <c r="J78" s="14"/>
      <c r="K78" s="14"/>
      <c r="L78" s="14"/>
    </row>
    <row r="79" spans="1:13" ht="20.25" customHeight="1" x14ac:dyDescent="0.25">
      <c r="A79" s="1"/>
    </row>
    <row r="80" spans="1:13" ht="20.25" customHeight="1" x14ac:dyDescent="0.25">
      <c r="A80" s="1"/>
      <c r="E80" s="2"/>
      <c r="F80" s="2"/>
    </row>
    <row r="81" spans="1:6" ht="20.25" customHeight="1" x14ac:dyDescent="0.25">
      <c r="A81" s="1"/>
      <c r="C81" s="8"/>
      <c r="E81" s="9"/>
      <c r="F81" s="9"/>
    </row>
    <row r="82" spans="1:6" ht="20.25" customHeight="1" x14ac:dyDescent="0.25">
      <c r="A82" s="1"/>
      <c r="C82" s="8"/>
      <c r="E82" s="10"/>
      <c r="F82" s="10"/>
    </row>
    <row r="83" spans="1:6" ht="20.25" customHeight="1" x14ac:dyDescent="0.25">
      <c r="A83" s="1"/>
      <c r="C83" s="8"/>
      <c r="E83" s="11"/>
      <c r="F83" s="9"/>
    </row>
    <row r="84" spans="1:6" ht="20.25" customHeight="1" x14ac:dyDescent="0.25">
      <c r="A84" s="1"/>
      <c r="C84" s="8"/>
      <c r="E84" s="12"/>
      <c r="F84" s="9"/>
    </row>
    <row r="85" spans="1:6" ht="20.25" customHeight="1" x14ac:dyDescent="0.25">
      <c r="A85" s="1"/>
      <c r="C85" s="8"/>
      <c r="E85" s="13"/>
      <c r="F85" s="9"/>
    </row>
    <row r="86" spans="1:6" ht="20.25" customHeight="1" x14ac:dyDescent="0.25">
      <c r="A86" s="1"/>
      <c r="C86" s="8"/>
      <c r="E86" s="13"/>
      <c r="F86" s="9"/>
    </row>
    <row r="87" spans="1:6" ht="20.25" customHeight="1" x14ac:dyDescent="0.25">
      <c r="A87" s="1"/>
      <c r="C87" s="8"/>
      <c r="E87" s="9"/>
      <c r="F87" s="9"/>
    </row>
    <row r="88" spans="1:6" ht="20.25" customHeight="1" x14ac:dyDescent="0.25">
      <c r="A88" s="1"/>
      <c r="C88" s="8"/>
      <c r="E88" s="9"/>
      <c r="F88" s="9"/>
    </row>
    <row r="89" spans="1:6" ht="20.25" customHeight="1" x14ac:dyDescent="0.25">
      <c r="A89" s="1"/>
      <c r="C89" s="8"/>
      <c r="E89" s="9"/>
      <c r="F89" s="9"/>
    </row>
    <row r="90" spans="1:6" ht="20.25" customHeight="1" x14ac:dyDescent="0.25">
      <c r="A90" s="1"/>
      <c r="C90" s="8"/>
      <c r="E90" s="9"/>
      <c r="F90" s="9"/>
    </row>
    <row r="91" spans="1:6" ht="20.25" customHeight="1" x14ac:dyDescent="0.25">
      <c r="A91" s="1"/>
      <c r="E91" s="9"/>
      <c r="F91" s="9"/>
    </row>
    <row r="92" spans="1:6" ht="20.25" customHeight="1" x14ac:dyDescent="0.25">
      <c r="A92" s="1"/>
      <c r="E92" s="9"/>
      <c r="F92" s="9"/>
    </row>
    <row r="93" spans="1:6" ht="20.25" customHeight="1" x14ac:dyDescent="0.25">
      <c r="A93" s="1"/>
    </row>
    <row r="94" spans="1:6" ht="20.25" customHeight="1" x14ac:dyDescent="0.25">
      <c r="A94" s="1"/>
    </row>
    <row r="95" spans="1:6" ht="20.25" customHeight="1" x14ac:dyDescent="0.25">
      <c r="A95" s="1"/>
    </row>
    <row r="96" spans="1:6" ht="20.25" customHeight="1" x14ac:dyDescent="0.25">
      <c r="A96" s="1"/>
    </row>
    <row r="97" spans="1:1" ht="20.25" customHeight="1" x14ac:dyDescent="0.25">
      <c r="A97" s="1"/>
    </row>
    <row r="98" spans="1:1" ht="20.25" customHeight="1" x14ac:dyDescent="0.25">
      <c r="A98" s="1"/>
    </row>
    <row r="99" spans="1:1" ht="20.25" customHeight="1" x14ac:dyDescent="0.25">
      <c r="A99" s="1"/>
    </row>
    <row r="100" spans="1:1" ht="20.25" customHeight="1" x14ac:dyDescent="0.25">
      <c r="A100" s="1"/>
    </row>
    <row r="101" spans="1:1" ht="20.25" customHeight="1" x14ac:dyDescent="0.25">
      <c r="A101" s="1"/>
    </row>
    <row r="102" spans="1:1" ht="20.25" customHeight="1" x14ac:dyDescent="0.25">
      <c r="A102" s="1"/>
    </row>
    <row r="103" spans="1:1" ht="20.25" customHeight="1" x14ac:dyDescent="0.25">
      <c r="A103" s="1"/>
    </row>
    <row r="104" spans="1:1" ht="20.25" customHeight="1" x14ac:dyDescent="0.25">
      <c r="A104" s="1"/>
    </row>
    <row r="105" spans="1:1" ht="20.25" customHeight="1" x14ac:dyDescent="0.25">
      <c r="A105" s="1"/>
    </row>
    <row r="106" spans="1:1" ht="20.25" customHeight="1" x14ac:dyDescent="0.25">
      <c r="A106" s="1"/>
    </row>
    <row r="107" spans="1:1" ht="20.25" customHeight="1" x14ac:dyDescent="0.25">
      <c r="A107" s="1"/>
    </row>
    <row r="108" spans="1:1" ht="20.25" customHeight="1" x14ac:dyDescent="0.25">
      <c r="A108" s="1"/>
    </row>
    <row r="109" spans="1:1" ht="20.25" customHeight="1" x14ac:dyDescent="0.25">
      <c r="A109" s="1"/>
    </row>
    <row r="110" spans="1:1" ht="20.25" customHeight="1" x14ac:dyDescent="0.25">
      <c r="A110" s="1"/>
    </row>
    <row r="111" spans="1:1" ht="20.25" customHeight="1" x14ac:dyDescent="0.25">
      <c r="A111" s="1"/>
    </row>
    <row r="112" spans="1:1" ht="20.25" customHeight="1" x14ac:dyDescent="0.25">
      <c r="A112" s="1"/>
    </row>
    <row r="113" spans="1:1" ht="20.25" customHeight="1" x14ac:dyDescent="0.25">
      <c r="A113" s="1"/>
    </row>
    <row r="114" spans="1:1" ht="20.25" customHeight="1" x14ac:dyDescent="0.25">
      <c r="A114" s="1"/>
    </row>
    <row r="115" spans="1:1" ht="20.25" customHeight="1" x14ac:dyDescent="0.25">
      <c r="A115" s="1"/>
    </row>
    <row r="116" spans="1:1" ht="20.25" customHeight="1" x14ac:dyDescent="0.25">
      <c r="A116" s="1"/>
    </row>
    <row r="117" spans="1:1" ht="20.25" customHeight="1" x14ac:dyDescent="0.25">
      <c r="A117" s="1"/>
    </row>
    <row r="118" spans="1:1" ht="20.25" customHeight="1" x14ac:dyDescent="0.25">
      <c r="A118" s="1"/>
    </row>
    <row r="119" spans="1:1" ht="20.25" customHeight="1" x14ac:dyDescent="0.25">
      <c r="A119" s="1"/>
    </row>
    <row r="120" spans="1:1" ht="20.25" customHeight="1" x14ac:dyDescent="0.25">
      <c r="A120" s="1"/>
    </row>
    <row r="121" spans="1:1" ht="20.25" customHeight="1" x14ac:dyDescent="0.25">
      <c r="A121" s="1"/>
    </row>
    <row r="122" spans="1:1" ht="20.25" customHeight="1" x14ac:dyDescent="0.25">
      <c r="A122" s="1"/>
    </row>
    <row r="123" spans="1:1" ht="20.25" customHeight="1" x14ac:dyDescent="0.25">
      <c r="A123" s="1"/>
    </row>
    <row r="124" spans="1:1" ht="20.25" customHeight="1" x14ac:dyDescent="0.25">
      <c r="A124" s="1"/>
    </row>
    <row r="125" spans="1:1" ht="20.25" customHeight="1" x14ac:dyDescent="0.25">
      <c r="A125" s="1"/>
    </row>
    <row r="126" spans="1:1" ht="20.25" customHeight="1" x14ac:dyDescent="0.25">
      <c r="A126" s="1"/>
    </row>
    <row r="127" spans="1:1" ht="20.25" customHeight="1" x14ac:dyDescent="0.25">
      <c r="A127" s="1"/>
    </row>
    <row r="128" spans="1:1" ht="20.25" customHeight="1" x14ac:dyDescent="0.25">
      <c r="A128" s="1"/>
    </row>
    <row r="129" spans="1:1" ht="20.25" customHeight="1" x14ac:dyDescent="0.25">
      <c r="A129" s="1"/>
    </row>
    <row r="130" spans="1:1" ht="20.25" customHeight="1" x14ac:dyDescent="0.25">
      <c r="A130" s="1"/>
    </row>
    <row r="131" spans="1:1" ht="20.25" customHeight="1" x14ac:dyDescent="0.25">
      <c r="A131" s="1"/>
    </row>
    <row r="132" spans="1:1" ht="20.25" customHeight="1" x14ac:dyDescent="0.25">
      <c r="A132" s="1"/>
    </row>
    <row r="133" spans="1:1" ht="20.25" customHeight="1" x14ac:dyDescent="0.25">
      <c r="A133" s="1"/>
    </row>
    <row r="134" spans="1:1" ht="20.25" customHeight="1" x14ac:dyDescent="0.25">
      <c r="A134" s="1"/>
    </row>
    <row r="135" spans="1:1" ht="20.25" customHeight="1" x14ac:dyDescent="0.25">
      <c r="A135" s="1"/>
    </row>
    <row r="136" spans="1:1" ht="20.25" customHeight="1" x14ac:dyDescent="0.25">
      <c r="A136" s="1"/>
    </row>
    <row r="137" spans="1:1" ht="20.25" customHeight="1" x14ac:dyDescent="0.25">
      <c r="A137" s="1"/>
    </row>
    <row r="138" spans="1:1" ht="20.25" customHeight="1" x14ac:dyDescent="0.25">
      <c r="A138" s="1"/>
    </row>
    <row r="139" spans="1:1" ht="20.25" customHeight="1" x14ac:dyDescent="0.25">
      <c r="A139" s="1"/>
    </row>
    <row r="140" spans="1:1" ht="20.25" customHeight="1" x14ac:dyDescent="0.25">
      <c r="A140" s="1"/>
    </row>
    <row r="141" spans="1:1" ht="20.25" customHeight="1" x14ac:dyDescent="0.25">
      <c r="A141" s="1"/>
    </row>
    <row r="142" spans="1:1" ht="20.25" customHeight="1" x14ac:dyDescent="0.25">
      <c r="A142" s="1"/>
    </row>
    <row r="143" spans="1:1" ht="20.25" customHeight="1" x14ac:dyDescent="0.25">
      <c r="A143" s="1"/>
    </row>
    <row r="144" spans="1:1" ht="20.25" customHeight="1" x14ac:dyDescent="0.25">
      <c r="A144" s="1"/>
    </row>
    <row r="145" spans="1:1" ht="20.25" customHeight="1" x14ac:dyDescent="0.25">
      <c r="A145" s="1"/>
    </row>
    <row r="146" spans="1:1" ht="20.25" customHeight="1" x14ac:dyDescent="0.25">
      <c r="A146" s="1"/>
    </row>
    <row r="147" spans="1:1" ht="20.25" customHeight="1" x14ac:dyDescent="0.25">
      <c r="A147" s="1"/>
    </row>
    <row r="148" spans="1:1" ht="20.25" customHeight="1" x14ac:dyDescent="0.25">
      <c r="A148" s="1"/>
    </row>
    <row r="149" spans="1:1" ht="20.25" customHeight="1" x14ac:dyDescent="0.25">
      <c r="A149" s="1"/>
    </row>
    <row r="150" spans="1:1" ht="20.25" customHeight="1" x14ac:dyDescent="0.25">
      <c r="A150" s="1"/>
    </row>
    <row r="151" spans="1:1" ht="20.25" customHeight="1" x14ac:dyDescent="0.25">
      <c r="A151" s="1"/>
    </row>
    <row r="152" spans="1:1" ht="20.25" customHeight="1" x14ac:dyDescent="0.25">
      <c r="A152" s="1"/>
    </row>
    <row r="153" spans="1:1" ht="20.25" customHeight="1" x14ac:dyDescent="0.25">
      <c r="A153" s="1"/>
    </row>
    <row r="154" spans="1:1" ht="20.25" customHeight="1" x14ac:dyDescent="0.25">
      <c r="A154" s="1"/>
    </row>
    <row r="155" spans="1:1" ht="20.25" customHeight="1" x14ac:dyDescent="0.25">
      <c r="A155" s="1"/>
    </row>
    <row r="156" spans="1:1" ht="20.25" customHeight="1" x14ac:dyDescent="0.25">
      <c r="A156" s="1"/>
    </row>
    <row r="157" spans="1:1" ht="20.25" customHeight="1" x14ac:dyDescent="0.25">
      <c r="A157" s="1"/>
    </row>
    <row r="158" spans="1:1" ht="20.25" customHeight="1" x14ac:dyDescent="0.25">
      <c r="A158" s="1"/>
    </row>
    <row r="159" spans="1:1" ht="20.25" customHeight="1" x14ac:dyDescent="0.25">
      <c r="A159" s="1"/>
    </row>
    <row r="160" spans="1:1" ht="20.25" customHeight="1" x14ac:dyDescent="0.25">
      <c r="A160" s="1"/>
    </row>
    <row r="161" spans="1:1" ht="20.25" customHeight="1" x14ac:dyDescent="0.25">
      <c r="A161" s="1"/>
    </row>
    <row r="162" spans="1:1" ht="20.25" customHeight="1" x14ac:dyDescent="0.25">
      <c r="A162" s="1"/>
    </row>
    <row r="163" spans="1:1" ht="20.25" customHeight="1" x14ac:dyDescent="0.25">
      <c r="A163" s="1"/>
    </row>
    <row r="164" spans="1:1" ht="20.25" customHeight="1" x14ac:dyDescent="0.25">
      <c r="A164" s="1"/>
    </row>
    <row r="165" spans="1:1" ht="20.25" customHeight="1" x14ac:dyDescent="0.25">
      <c r="A165" s="1"/>
    </row>
    <row r="166" spans="1:1" ht="20.25" customHeight="1" x14ac:dyDescent="0.25">
      <c r="A166" s="1"/>
    </row>
    <row r="167" spans="1:1" ht="20.25" customHeight="1" x14ac:dyDescent="0.25">
      <c r="A167" s="1"/>
    </row>
    <row r="168" spans="1:1" ht="20.25" customHeight="1" x14ac:dyDescent="0.25">
      <c r="A168" s="1"/>
    </row>
    <row r="169" spans="1:1" ht="20.25" customHeight="1" x14ac:dyDescent="0.25">
      <c r="A169" s="1"/>
    </row>
    <row r="170" spans="1:1" ht="20.25" customHeight="1" x14ac:dyDescent="0.25">
      <c r="A170" s="1"/>
    </row>
    <row r="171" spans="1:1" ht="20.25" customHeight="1" x14ac:dyDescent="0.25">
      <c r="A171" s="1"/>
    </row>
    <row r="172" spans="1:1" ht="20.25" customHeight="1" x14ac:dyDescent="0.25">
      <c r="A172" s="1"/>
    </row>
    <row r="173" spans="1:1" ht="20.25" customHeight="1" x14ac:dyDescent="0.25">
      <c r="A173" s="1"/>
    </row>
    <row r="174" spans="1:1" ht="20.25" customHeight="1" x14ac:dyDescent="0.25">
      <c r="A174" s="1"/>
    </row>
    <row r="175" spans="1:1" ht="20.25" customHeight="1" x14ac:dyDescent="0.25">
      <c r="A175" s="1"/>
    </row>
    <row r="176" spans="1:1" ht="20.25" customHeight="1" x14ac:dyDescent="0.25">
      <c r="A176" s="1"/>
    </row>
    <row r="177" spans="1:1" ht="20.25" customHeight="1" x14ac:dyDescent="0.25">
      <c r="A177" s="1"/>
    </row>
    <row r="178" spans="1:1" ht="20.25" customHeight="1" x14ac:dyDescent="0.25">
      <c r="A178" s="1"/>
    </row>
    <row r="179" spans="1:1" ht="20.25" customHeight="1" x14ac:dyDescent="0.25">
      <c r="A179" s="1"/>
    </row>
    <row r="180" spans="1:1" ht="20.25" customHeight="1" x14ac:dyDescent="0.25">
      <c r="A180" s="1"/>
    </row>
    <row r="181" spans="1:1" ht="20.25" customHeight="1" x14ac:dyDescent="0.25">
      <c r="A181" s="1"/>
    </row>
    <row r="182" spans="1:1" ht="20.25" customHeight="1" x14ac:dyDescent="0.25">
      <c r="A182" s="1"/>
    </row>
    <row r="183" spans="1:1" ht="20.25" customHeight="1" x14ac:dyDescent="0.25">
      <c r="A183" s="1"/>
    </row>
    <row r="184" spans="1:1" ht="20.25" customHeight="1" x14ac:dyDescent="0.25">
      <c r="A184" s="1"/>
    </row>
    <row r="185" spans="1:1" ht="20.25" customHeight="1" x14ac:dyDescent="0.25">
      <c r="A185" s="1"/>
    </row>
    <row r="186" spans="1:1" ht="20.25" customHeight="1" x14ac:dyDescent="0.25">
      <c r="A186" s="1"/>
    </row>
    <row r="187" spans="1:1" ht="20.25" customHeight="1" x14ac:dyDescent="0.25">
      <c r="A187" s="1"/>
    </row>
    <row r="188" spans="1:1" ht="20.25" customHeight="1" x14ac:dyDescent="0.25">
      <c r="A188" s="1"/>
    </row>
    <row r="189" spans="1:1" ht="20.25" customHeight="1" x14ac:dyDescent="0.25">
      <c r="A189" s="1"/>
    </row>
    <row r="190" spans="1:1" ht="20.25" customHeight="1" x14ac:dyDescent="0.25">
      <c r="A190" s="1"/>
    </row>
    <row r="191" spans="1:1" ht="20.25" customHeight="1" x14ac:dyDescent="0.25">
      <c r="A191" s="1"/>
    </row>
    <row r="192" spans="1:1" ht="20.25" customHeight="1" x14ac:dyDescent="0.25">
      <c r="A192" s="1"/>
    </row>
    <row r="193" spans="1:1" ht="20.25" customHeight="1" x14ac:dyDescent="0.25">
      <c r="A193" s="1"/>
    </row>
    <row r="194" spans="1:1" ht="20.25" customHeight="1" x14ac:dyDescent="0.25">
      <c r="A194" s="1"/>
    </row>
    <row r="195" spans="1:1" ht="20.25" customHeight="1" x14ac:dyDescent="0.25">
      <c r="A195" s="1"/>
    </row>
    <row r="196" spans="1:1" ht="20.25" customHeight="1" x14ac:dyDescent="0.25">
      <c r="A196" s="1"/>
    </row>
    <row r="197" spans="1:1" ht="20.25" customHeight="1" x14ac:dyDescent="0.25">
      <c r="A197" s="1"/>
    </row>
    <row r="198" spans="1:1" ht="20.25" customHeight="1" x14ac:dyDescent="0.25">
      <c r="A198" s="1"/>
    </row>
    <row r="199" spans="1:1" ht="20.25" customHeight="1" x14ac:dyDescent="0.25">
      <c r="A199" s="1"/>
    </row>
    <row r="200" spans="1:1" ht="20.25" customHeight="1" x14ac:dyDescent="0.25">
      <c r="A200" s="1"/>
    </row>
    <row r="201" spans="1:1" ht="20.25" customHeight="1" x14ac:dyDescent="0.25">
      <c r="A201" s="1"/>
    </row>
    <row r="202" spans="1:1" ht="20.25" customHeight="1" x14ac:dyDescent="0.25">
      <c r="A202" s="1"/>
    </row>
    <row r="203" spans="1:1" ht="20.25" customHeight="1" x14ac:dyDescent="0.25">
      <c r="A203" s="1"/>
    </row>
    <row r="204" spans="1:1" ht="20.25" customHeight="1" x14ac:dyDescent="0.25">
      <c r="A204" s="1"/>
    </row>
    <row r="205" spans="1:1" ht="20.25" customHeight="1" x14ac:dyDescent="0.25">
      <c r="A205" s="1"/>
    </row>
    <row r="206" spans="1:1" ht="20.25" customHeight="1" x14ac:dyDescent="0.25">
      <c r="A206" s="1"/>
    </row>
    <row r="207" spans="1:1" ht="20.25" customHeight="1" x14ac:dyDescent="0.25">
      <c r="A207" s="1"/>
    </row>
    <row r="208" spans="1:1" ht="20.25" customHeight="1" x14ac:dyDescent="0.25">
      <c r="A208" s="1"/>
    </row>
    <row r="209" spans="1:1" ht="20.25" customHeight="1" x14ac:dyDescent="0.25">
      <c r="A209" s="1"/>
    </row>
    <row r="210" spans="1:1" ht="20.25" customHeight="1" x14ac:dyDescent="0.25">
      <c r="A210" s="1"/>
    </row>
    <row r="211" spans="1:1" ht="20.25" customHeight="1" x14ac:dyDescent="0.25">
      <c r="A211" s="1"/>
    </row>
    <row r="212" spans="1:1" ht="20.25" customHeight="1" x14ac:dyDescent="0.25">
      <c r="A212" s="1"/>
    </row>
    <row r="213" spans="1:1" ht="20.25" customHeight="1" x14ac:dyDescent="0.25">
      <c r="A213" s="1"/>
    </row>
    <row r="214" spans="1:1" ht="20.25" customHeight="1" x14ac:dyDescent="0.25">
      <c r="A214" s="1"/>
    </row>
    <row r="215" spans="1:1" ht="20.25" customHeight="1" x14ac:dyDescent="0.25">
      <c r="A215" s="1"/>
    </row>
    <row r="216" spans="1:1" ht="20.25" customHeight="1" x14ac:dyDescent="0.25">
      <c r="A216" s="1"/>
    </row>
    <row r="217" spans="1:1" ht="20.25" customHeight="1" x14ac:dyDescent="0.25">
      <c r="A217" s="1"/>
    </row>
    <row r="218" spans="1:1" ht="20.25" customHeight="1" x14ac:dyDescent="0.25">
      <c r="A218" s="1"/>
    </row>
    <row r="219" spans="1:1" ht="20.25" customHeight="1" x14ac:dyDescent="0.25">
      <c r="A219" s="1"/>
    </row>
    <row r="220" spans="1:1" ht="20.25" customHeight="1" x14ac:dyDescent="0.25">
      <c r="A220" s="1"/>
    </row>
    <row r="221" spans="1:1" ht="20.25" customHeight="1" x14ac:dyDescent="0.25">
      <c r="A221" s="1"/>
    </row>
    <row r="222" spans="1:1" ht="20.25" customHeight="1" x14ac:dyDescent="0.25">
      <c r="A222" s="1"/>
    </row>
    <row r="223" spans="1:1" ht="20.25" customHeight="1" x14ac:dyDescent="0.25">
      <c r="A223" s="1"/>
    </row>
    <row r="224" spans="1:1" ht="20.25" customHeight="1" x14ac:dyDescent="0.25">
      <c r="A224" s="1"/>
    </row>
    <row r="225" spans="1:1" ht="20.25" customHeight="1" x14ac:dyDescent="0.25">
      <c r="A225" s="1"/>
    </row>
    <row r="226" spans="1:1" ht="20.25" customHeight="1" x14ac:dyDescent="0.25">
      <c r="A226" s="1"/>
    </row>
    <row r="227" spans="1:1" ht="20.25" customHeight="1" x14ac:dyDescent="0.25">
      <c r="A227" s="1"/>
    </row>
    <row r="228" spans="1:1" ht="20.25" customHeight="1" x14ac:dyDescent="0.25">
      <c r="A228" s="1"/>
    </row>
    <row r="229" spans="1:1" ht="20.25" customHeight="1" x14ac:dyDescent="0.25">
      <c r="A229" s="1"/>
    </row>
    <row r="230" spans="1:1" ht="20.25" customHeight="1" x14ac:dyDescent="0.25">
      <c r="A230" s="1"/>
    </row>
    <row r="231" spans="1:1" ht="20.25" customHeight="1" x14ac:dyDescent="0.25">
      <c r="A231" s="1"/>
    </row>
    <row r="232" spans="1:1" ht="20.25" customHeight="1" x14ac:dyDescent="0.25">
      <c r="A232" s="1"/>
    </row>
    <row r="233" spans="1:1" ht="20.25" customHeight="1" x14ac:dyDescent="0.25">
      <c r="A233" s="1"/>
    </row>
    <row r="234" spans="1:1" ht="20.25" customHeight="1" x14ac:dyDescent="0.25">
      <c r="A234" s="1"/>
    </row>
    <row r="235" spans="1:1" ht="20.25" customHeight="1" x14ac:dyDescent="0.25">
      <c r="A235" s="1"/>
    </row>
  </sheetData>
  <mergeCells count="7">
    <mergeCell ref="F24:G24"/>
    <mergeCell ref="F20:G20"/>
    <mergeCell ref="K20:L20"/>
    <mergeCell ref="F21:G21"/>
    <mergeCell ref="K21:L21"/>
    <mergeCell ref="F22:G22"/>
    <mergeCell ref="F23:G23"/>
  </mergeCells>
  <phoneticPr fontId="19" type="noConversion"/>
  <dataValidations disablePrompts="1" count="1">
    <dataValidation type="custom" allowBlank="1" showInputMessage="1" showErrorMessage="1" sqref="C1" xr:uid="{7401C8AA-FAB5-4C47-BB32-6D6389296811}">
      <formula1>"København S"</formula1>
    </dataValidation>
  </dataValidations>
  <pageMargins left="0.25" right="0.25" top="0.75" bottom="0.75" header="0.3" footer="0.3"/>
  <pageSetup paperSize="9" scale="36" orientation="landscape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1A9C-7E46-4B23-875A-056A7F850014}">
  <sheetPr>
    <pageSetUpPr fitToPage="1"/>
  </sheetPr>
  <dimension ref="A1:O20"/>
  <sheetViews>
    <sheetView zoomScale="70" zoomScaleNormal="70" workbookViewId="0">
      <selection activeCell="I35" sqref="I35"/>
    </sheetView>
  </sheetViews>
  <sheetFormatPr defaultRowHeight="19.5" customHeight="1" x14ac:dyDescent="0.25"/>
  <cols>
    <col min="1" max="1" width="20.85546875" bestFit="1" customWidth="1"/>
    <col min="2" max="2" width="32.28515625" bestFit="1" customWidth="1"/>
    <col min="3" max="3" width="15.140625" bestFit="1" customWidth="1"/>
    <col min="4" max="4" width="12.5703125" bestFit="1" customWidth="1"/>
    <col min="5" max="5" width="17.140625" customWidth="1"/>
    <col min="6" max="6" width="8.42578125" customWidth="1"/>
    <col min="7" max="7" width="19.42578125" customWidth="1"/>
    <col min="8" max="8" width="20" customWidth="1"/>
    <col min="9" max="9" width="34.28515625" customWidth="1"/>
    <col min="10" max="10" width="29.7109375" customWidth="1"/>
    <col min="11" max="11" width="16.7109375" customWidth="1"/>
    <col min="12" max="12" width="21.7109375" customWidth="1"/>
    <col min="13" max="13" width="27.7109375" customWidth="1"/>
    <col min="14" max="14" width="21.85546875" customWidth="1"/>
    <col min="15" max="15" width="16" customWidth="1"/>
  </cols>
  <sheetData>
    <row r="1" spans="1:15" s="23" customFormat="1" ht="31.5" x14ac:dyDescent="0.25">
      <c r="A1" s="26" t="s">
        <v>0</v>
      </c>
      <c r="B1" s="22" t="s">
        <v>1</v>
      </c>
      <c r="C1" s="22" t="s">
        <v>2</v>
      </c>
      <c r="D1" s="22" t="s">
        <v>3</v>
      </c>
      <c r="E1" s="22" t="s">
        <v>450</v>
      </c>
      <c r="F1" s="27" t="s">
        <v>68</v>
      </c>
      <c r="G1" s="24" t="s">
        <v>69</v>
      </c>
      <c r="H1" s="24" t="s">
        <v>67</v>
      </c>
      <c r="I1" s="24" t="s">
        <v>451</v>
      </c>
      <c r="J1" s="25" t="s">
        <v>311</v>
      </c>
      <c r="K1" s="25" t="s">
        <v>452</v>
      </c>
      <c r="L1" s="22" t="s">
        <v>10</v>
      </c>
      <c r="M1" s="22" t="s">
        <v>75</v>
      </c>
      <c r="N1" s="22" t="s">
        <v>11</v>
      </c>
    </row>
    <row r="2" spans="1:15" ht="15" x14ac:dyDescent="0.25">
      <c r="A2" s="50" t="s">
        <v>453</v>
      </c>
      <c r="B2" s="51" t="s">
        <v>454</v>
      </c>
      <c r="C2" s="52" t="s">
        <v>378</v>
      </c>
      <c r="D2" s="53" t="s">
        <v>15</v>
      </c>
      <c r="E2" s="53" t="s">
        <v>455</v>
      </c>
      <c r="F2" s="53">
        <v>61</v>
      </c>
      <c r="G2" s="54">
        <v>106800</v>
      </c>
      <c r="H2" s="54">
        <v>58066.51</v>
      </c>
      <c r="I2" s="54">
        <f t="shared" ref="I2:I8" si="0">SUM(H2/F2)</f>
        <v>951.91000000000008</v>
      </c>
      <c r="J2" s="53" t="s">
        <v>79</v>
      </c>
      <c r="K2" s="53" t="s">
        <v>194</v>
      </c>
      <c r="L2" s="53"/>
      <c r="M2" s="73" t="s">
        <v>456</v>
      </c>
      <c r="N2" s="55" t="s">
        <v>457</v>
      </c>
      <c r="O2" s="18"/>
    </row>
    <row r="3" spans="1:15" ht="15" x14ac:dyDescent="0.25">
      <c r="A3" s="50" t="s">
        <v>458</v>
      </c>
      <c r="B3" s="56" t="s">
        <v>459</v>
      </c>
      <c r="C3" s="53" t="s">
        <v>78</v>
      </c>
      <c r="D3" s="55" t="s">
        <v>15</v>
      </c>
      <c r="E3" s="53" t="s">
        <v>460</v>
      </c>
      <c r="F3" s="53">
        <v>76</v>
      </c>
      <c r="G3" s="57">
        <v>91200</v>
      </c>
      <c r="H3" s="57">
        <v>64600</v>
      </c>
      <c r="I3" s="57">
        <f t="shared" si="0"/>
        <v>850</v>
      </c>
      <c r="J3" s="53" t="s">
        <v>137</v>
      </c>
      <c r="K3" s="53" t="s">
        <v>194</v>
      </c>
      <c r="L3" s="53"/>
      <c r="M3" s="73">
        <v>2007</v>
      </c>
      <c r="N3" s="55" t="s">
        <v>461</v>
      </c>
      <c r="O3" s="18"/>
    </row>
    <row r="4" spans="1:15" ht="15" x14ac:dyDescent="0.25">
      <c r="A4" s="50" t="s">
        <v>462</v>
      </c>
      <c r="B4" s="56" t="s">
        <v>463</v>
      </c>
      <c r="C4" s="53" t="s">
        <v>32</v>
      </c>
      <c r="D4" s="55" t="s">
        <v>15</v>
      </c>
      <c r="E4" s="53" t="s">
        <v>464</v>
      </c>
      <c r="F4" s="53">
        <v>84</v>
      </c>
      <c r="G4" s="57">
        <v>36191.56</v>
      </c>
      <c r="H4" s="57">
        <v>36191.56</v>
      </c>
      <c r="I4" s="57">
        <f t="shared" si="0"/>
        <v>430.85190476190473</v>
      </c>
      <c r="J4" s="53" t="s">
        <v>137</v>
      </c>
      <c r="K4" s="53" t="s">
        <v>129</v>
      </c>
      <c r="L4" s="53" t="s">
        <v>465</v>
      </c>
      <c r="M4" s="74" t="s">
        <v>466</v>
      </c>
      <c r="N4" s="55" t="s">
        <v>467</v>
      </c>
      <c r="O4" s="18"/>
    </row>
    <row r="5" spans="1:15" ht="15" x14ac:dyDescent="0.25">
      <c r="A5" s="50" t="s">
        <v>468</v>
      </c>
      <c r="B5" s="56" t="s">
        <v>469</v>
      </c>
      <c r="C5" s="53" t="s">
        <v>32</v>
      </c>
      <c r="D5" s="55" t="s">
        <v>15</v>
      </c>
      <c r="E5" s="53" t="s">
        <v>464</v>
      </c>
      <c r="F5" s="53">
        <v>84</v>
      </c>
      <c r="G5" s="57">
        <v>36595.57</v>
      </c>
      <c r="H5" s="57">
        <v>36595.57</v>
      </c>
      <c r="I5" s="57">
        <f t="shared" si="0"/>
        <v>435.66154761904761</v>
      </c>
      <c r="J5" s="53" t="s">
        <v>137</v>
      </c>
      <c r="K5" s="53" t="s">
        <v>194</v>
      </c>
      <c r="L5" s="53" t="s">
        <v>465</v>
      </c>
      <c r="M5" s="74" t="s">
        <v>466</v>
      </c>
      <c r="N5" s="55" t="s">
        <v>467</v>
      </c>
      <c r="O5" s="18"/>
    </row>
    <row r="6" spans="1:15" ht="15" x14ac:dyDescent="0.25">
      <c r="A6" s="50" t="s">
        <v>470</v>
      </c>
      <c r="B6" s="56" t="s">
        <v>471</v>
      </c>
      <c r="C6" s="53" t="s">
        <v>51</v>
      </c>
      <c r="D6" s="55" t="s">
        <v>15</v>
      </c>
      <c r="E6" s="53" t="s">
        <v>472</v>
      </c>
      <c r="F6" s="53">
        <v>58</v>
      </c>
      <c r="G6" s="57">
        <v>69660</v>
      </c>
      <c r="H6" s="57">
        <v>47790.6</v>
      </c>
      <c r="I6" s="57">
        <f t="shared" si="0"/>
        <v>823.97586206896551</v>
      </c>
      <c r="J6" s="53" t="s">
        <v>137</v>
      </c>
      <c r="K6" s="53" t="s">
        <v>194</v>
      </c>
      <c r="L6" s="53"/>
      <c r="M6" s="73" t="s">
        <v>473</v>
      </c>
      <c r="N6" s="55" t="s">
        <v>474</v>
      </c>
      <c r="O6" s="18"/>
    </row>
    <row r="7" spans="1:15" ht="15" x14ac:dyDescent="0.25">
      <c r="A7" s="50" t="s">
        <v>475</v>
      </c>
      <c r="B7" s="56" t="s">
        <v>476</v>
      </c>
      <c r="C7" s="53" t="s">
        <v>90</v>
      </c>
      <c r="D7" s="55" t="s">
        <v>15</v>
      </c>
      <c r="E7" s="53" t="s">
        <v>455</v>
      </c>
      <c r="F7" s="53">
        <v>76</v>
      </c>
      <c r="G7" s="57">
        <v>156000</v>
      </c>
      <c r="H7" s="57">
        <v>72309.48</v>
      </c>
      <c r="I7" s="57">
        <f t="shared" si="0"/>
        <v>951.44052631578938</v>
      </c>
      <c r="J7" s="53" t="s">
        <v>79</v>
      </c>
      <c r="K7" s="53" t="s">
        <v>194</v>
      </c>
      <c r="L7" s="53"/>
      <c r="M7" s="73">
        <v>2016</v>
      </c>
      <c r="N7" s="55" t="s">
        <v>199</v>
      </c>
      <c r="O7" s="18"/>
    </row>
    <row r="8" spans="1:15" s="46" customFormat="1" ht="12.75" x14ac:dyDescent="0.2">
      <c r="A8" s="47" t="s">
        <v>477</v>
      </c>
      <c r="B8" s="58" t="s">
        <v>478</v>
      </c>
      <c r="C8" s="59" t="s">
        <v>160</v>
      </c>
      <c r="D8" s="59" t="s">
        <v>15</v>
      </c>
      <c r="E8" s="59" t="s">
        <v>479</v>
      </c>
      <c r="F8" s="59">
        <v>56</v>
      </c>
      <c r="G8" s="60">
        <v>0</v>
      </c>
      <c r="H8" s="60">
        <v>55580</v>
      </c>
      <c r="I8" s="61">
        <f t="shared" si="0"/>
        <v>992.5</v>
      </c>
      <c r="J8" s="59" t="s">
        <v>137</v>
      </c>
      <c r="K8" s="59" t="s">
        <v>194</v>
      </c>
      <c r="L8" s="59" t="s">
        <v>480</v>
      </c>
      <c r="M8" s="75" t="s">
        <v>466</v>
      </c>
      <c r="N8" s="59" t="s">
        <v>87</v>
      </c>
      <c r="O8" s="45"/>
    </row>
    <row r="9" spans="1:15" ht="15" x14ac:dyDescent="0.25">
      <c r="A9" s="48" t="s">
        <v>481</v>
      </c>
      <c r="B9" s="62" t="s">
        <v>482</v>
      </c>
      <c r="C9" s="63" t="s">
        <v>78</v>
      </c>
      <c r="D9" s="64" t="s">
        <v>15</v>
      </c>
      <c r="E9" s="65" t="s">
        <v>218</v>
      </c>
      <c r="F9" s="63">
        <v>53</v>
      </c>
      <c r="G9" s="66">
        <v>86399.28</v>
      </c>
      <c r="H9" s="66">
        <v>60894.73</v>
      </c>
      <c r="I9" s="66">
        <f t="shared" ref="I9:I18" si="1">SUM(H9/F9)</f>
        <v>1148.9571698113209</v>
      </c>
      <c r="J9" s="63" t="s">
        <v>79</v>
      </c>
      <c r="K9" s="63" t="s">
        <v>129</v>
      </c>
      <c r="L9" s="63"/>
      <c r="M9" s="76">
        <v>2005</v>
      </c>
      <c r="N9" s="64" t="s">
        <v>483</v>
      </c>
      <c r="O9" s="18"/>
    </row>
    <row r="10" spans="1:15" s="44" customFormat="1" ht="15.75" x14ac:dyDescent="0.25">
      <c r="A10" s="49" t="s">
        <v>484</v>
      </c>
      <c r="B10" s="67" t="s">
        <v>170</v>
      </c>
      <c r="C10" s="64" t="s">
        <v>160</v>
      </c>
      <c r="D10" s="64" t="s">
        <v>15</v>
      </c>
      <c r="E10" s="68" t="s">
        <v>485</v>
      </c>
      <c r="F10" s="64">
        <v>44</v>
      </c>
      <c r="G10" s="69">
        <v>0</v>
      </c>
      <c r="H10" s="69">
        <v>39297.61</v>
      </c>
      <c r="I10" s="69">
        <f t="shared" si="1"/>
        <v>893.12750000000005</v>
      </c>
      <c r="J10" s="64" t="s">
        <v>137</v>
      </c>
      <c r="K10" s="64" t="s">
        <v>129</v>
      </c>
      <c r="L10" s="64" t="s">
        <v>480</v>
      </c>
      <c r="M10" s="77">
        <v>2002</v>
      </c>
      <c r="N10" s="64" t="s">
        <v>87</v>
      </c>
    </row>
    <row r="11" spans="1:15" s="44" customFormat="1" ht="15" x14ac:dyDescent="0.25">
      <c r="A11" s="49" t="s">
        <v>486</v>
      </c>
      <c r="B11" s="67" t="s">
        <v>487</v>
      </c>
      <c r="C11" s="64" t="s">
        <v>160</v>
      </c>
      <c r="D11" s="64" t="s">
        <v>15</v>
      </c>
      <c r="E11" s="31" t="s">
        <v>488</v>
      </c>
      <c r="F11" s="64">
        <v>44</v>
      </c>
      <c r="G11" s="69">
        <v>48110.29</v>
      </c>
      <c r="H11" s="69">
        <v>47877.68</v>
      </c>
      <c r="I11" s="69">
        <f t="shared" si="1"/>
        <v>1088.129090909091</v>
      </c>
      <c r="J11" s="64" t="s">
        <v>137</v>
      </c>
      <c r="K11" s="64" t="s">
        <v>129</v>
      </c>
      <c r="L11" s="64" t="s">
        <v>480</v>
      </c>
      <c r="M11" s="77" t="s">
        <v>489</v>
      </c>
      <c r="N11" s="64" t="s">
        <v>87</v>
      </c>
    </row>
    <row r="12" spans="1:15" ht="15" x14ac:dyDescent="0.25">
      <c r="A12" s="48" t="s">
        <v>490</v>
      </c>
      <c r="B12" s="62" t="s">
        <v>491</v>
      </c>
      <c r="C12" s="63" t="s">
        <v>90</v>
      </c>
      <c r="D12" s="64" t="s">
        <v>15</v>
      </c>
      <c r="E12" s="65" t="s">
        <v>492</v>
      </c>
      <c r="F12" s="63">
        <v>165</v>
      </c>
      <c r="G12" s="66">
        <v>144000</v>
      </c>
      <c r="H12" s="66">
        <v>115698.36</v>
      </c>
      <c r="I12" s="66">
        <f t="shared" si="1"/>
        <v>701.20218181818177</v>
      </c>
      <c r="J12" s="63" t="s">
        <v>85</v>
      </c>
      <c r="K12" s="63" t="s">
        <v>129</v>
      </c>
      <c r="L12" s="63"/>
      <c r="M12" s="76">
        <v>2016</v>
      </c>
      <c r="N12" s="64" t="s">
        <v>199</v>
      </c>
    </row>
    <row r="13" spans="1:15" ht="15" x14ac:dyDescent="0.25">
      <c r="A13" s="48" t="s">
        <v>493</v>
      </c>
      <c r="B13" s="62" t="s">
        <v>494</v>
      </c>
      <c r="C13" s="63" t="s">
        <v>90</v>
      </c>
      <c r="D13" s="64" t="s">
        <v>15</v>
      </c>
      <c r="E13" s="65" t="s">
        <v>495</v>
      </c>
      <c r="F13" s="63">
        <v>139</v>
      </c>
      <c r="G13" s="66">
        <v>216000</v>
      </c>
      <c r="H13" s="66">
        <v>101187.56</v>
      </c>
      <c r="I13" s="66">
        <f t="shared" si="1"/>
        <v>727.96805755395678</v>
      </c>
      <c r="J13" s="63" t="s">
        <v>85</v>
      </c>
      <c r="K13" s="63" t="s">
        <v>129</v>
      </c>
      <c r="L13" s="63"/>
      <c r="M13" s="76">
        <v>2016</v>
      </c>
      <c r="N13" s="64" t="s">
        <v>199</v>
      </c>
    </row>
    <row r="14" spans="1:15" ht="15" x14ac:dyDescent="0.25">
      <c r="A14" s="48" t="s">
        <v>496</v>
      </c>
      <c r="B14" s="62" t="s">
        <v>497</v>
      </c>
      <c r="C14" s="63" t="s">
        <v>90</v>
      </c>
      <c r="D14" s="64" t="s">
        <v>15</v>
      </c>
      <c r="E14" s="65" t="s">
        <v>498</v>
      </c>
      <c r="F14" s="63">
        <v>69</v>
      </c>
      <c r="G14" s="66">
        <v>113160</v>
      </c>
      <c r="H14" s="66">
        <v>96000</v>
      </c>
      <c r="I14" s="66">
        <f t="shared" si="1"/>
        <v>1391.304347826087</v>
      </c>
      <c r="J14" s="63" t="s">
        <v>85</v>
      </c>
      <c r="K14" s="63" t="s">
        <v>129</v>
      </c>
      <c r="L14" s="63"/>
      <c r="M14" s="76">
        <v>2018</v>
      </c>
      <c r="N14" s="64" t="s">
        <v>499</v>
      </c>
    </row>
    <row r="15" spans="1:15" ht="25.5" x14ac:dyDescent="0.25">
      <c r="A15" s="47" t="s">
        <v>500</v>
      </c>
      <c r="B15" s="58" t="s">
        <v>501</v>
      </c>
      <c r="C15" s="59" t="s">
        <v>78</v>
      </c>
      <c r="D15" s="59" t="s">
        <v>15</v>
      </c>
      <c r="E15" s="59" t="s">
        <v>502</v>
      </c>
      <c r="F15" s="59">
        <v>208</v>
      </c>
      <c r="G15" s="60">
        <v>153746.91</v>
      </c>
      <c r="H15" s="60">
        <v>151924.31</v>
      </c>
      <c r="I15" s="60">
        <f t="shared" si="1"/>
        <v>730.40533653846148</v>
      </c>
      <c r="J15" s="59" t="s">
        <v>137</v>
      </c>
      <c r="K15" s="59" t="s">
        <v>129</v>
      </c>
      <c r="L15" s="70" t="s">
        <v>503</v>
      </c>
      <c r="M15" s="75">
        <v>1998</v>
      </c>
      <c r="N15" s="71" t="s">
        <v>504</v>
      </c>
    </row>
    <row r="16" spans="1:15" s="44" customFormat="1" ht="15" x14ac:dyDescent="0.25">
      <c r="A16" s="49" t="s">
        <v>505</v>
      </c>
      <c r="B16" s="67" t="s">
        <v>506</v>
      </c>
      <c r="C16" s="64" t="s">
        <v>151</v>
      </c>
      <c r="D16" s="64" t="s">
        <v>15</v>
      </c>
      <c r="E16" s="59" t="s">
        <v>188</v>
      </c>
      <c r="F16" s="64">
        <v>85</v>
      </c>
      <c r="G16" s="69">
        <v>75207.360000000001</v>
      </c>
      <c r="H16" s="69">
        <v>45897.21</v>
      </c>
      <c r="I16" s="69">
        <f t="shared" si="1"/>
        <v>539.96717647058824</v>
      </c>
      <c r="J16" s="64" t="s">
        <v>507</v>
      </c>
      <c r="K16" s="64"/>
      <c r="L16" s="64"/>
      <c r="M16" s="77" t="s">
        <v>466</v>
      </c>
      <c r="N16" s="64" t="s">
        <v>508</v>
      </c>
    </row>
    <row r="17" spans="1:14" ht="42.75" x14ac:dyDescent="0.25">
      <c r="A17" s="49" t="s">
        <v>509</v>
      </c>
      <c r="B17" s="67" t="s">
        <v>510</v>
      </c>
      <c r="C17" s="64" t="s">
        <v>55</v>
      </c>
      <c r="D17" s="64" t="s">
        <v>15</v>
      </c>
      <c r="E17" s="59" t="s">
        <v>460</v>
      </c>
      <c r="F17" s="64">
        <v>66</v>
      </c>
      <c r="G17" s="69">
        <v>30467.88</v>
      </c>
      <c r="H17" s="69">
        <v>30167.94</v>
      </c>
      <c r="I17" s="69">
        <f t="shared" si="1"/>
        <v>457.09</v>
      </c>
      <c r="J17" s="64" t="s">
        <v>137</v>
      </c>
      <c r="K17" s="64" t="s">
        <v>129</v>
      </c>
      <c r="L17" s="72" t="s">
        <v>511</v>
      </c>
      <c r="M17" s="77" t="s">
        <v>466</v>
      </c>
      <c r="N17" s="71" t="s">
        <v>152</v>
      </c>
    </row>
    <row r="18" spans="1:14" s="46" customFormat="1" ht="12.75" x14ac:dyDescent="0.2">
      <c r="A18" s="47" t="s">
        <v>512</v>
      </c>
      <c r="B18" s="58" t="s">
        <v>513</v>
      </c>
      <c r="C18" s="59" t="s">
        <v>78</v>
      </c>
      <c r="D18" s="59" t="s">
        <v>15</v>
      </c>
      <c r="E18" s="59" t="s">
        <v>514</v>
      </c>
      <c r="F18" s="59">
        <v>106</v>
      </c>
      <c r="G18" s="60">
        <v>0</v>
      </c>
      <c r="H18" s="60">
        <v>93849.36</v>
      </c>
      <c r="I18" s="60">
        <f t="shared" si="1"/>
        <v>885.37132075471698</v>
      </c>
      <c r="J18" s="59" t="s">
        <v>137</v>
      </c>
      <c r="K18" s="59" t="s">
        <v>132</v>
      </c>
      <c r="L18" s="59" t="s">
        <v>515</v>
      </c>
      <c r="M18" s="75">
        <v>2014</v>
      </c>
      <c r="N18" s="59" t="s">
        <v>177</v>
      </c>
    </row>
    <row r="19" spans="1:14" ht="19.5" customHeight="1" x14ac:dyDescent="0.25">
      <c r="A19" s="29"/>
      <c r="B19" s="33"/>
      <c r="C19" s="33"/>
      <c r="D19" s="33"/>
      <c r="E19" s="33"/>
      <c r="F19" s="32"/>
      <c r="G19" s="32"/>
      <c r="H19" s="32"/>
      <c r="I19" s="32"/>
      <c r="J19" s="32"/>
      <c r="K19" s="32"/>
      <c r="L19" s="32"/>
      <c r="M19" s="32"/>
      <c r="N19" s="32"/>
    </row>
    <row r="20" spans="1:14" ht="19.5" customHeight="1" x14ac:dyDescent="0.25">
      <c r="A20" s="29"/>
      <c r="B20" s="33"/>
      <c r="C20" s="33"/>
      <c r="D20" s="33"/>
      <c r="E20" s="33"/>
      <c r="F20" s="32"/>
      <c r="G20" s="32"/>
      <c r="H20" s="32"/>
      <c r="I20" s="32"/>
      <c r="J20" s="32"/>
      <c r="K20" s="32"/>
      <c r="L20" s="32"/>
      <c r="M20" s="32"/>
      <c r="N20" s="32"/>
    </row>
  </sheetData>
  <pageMargins left="0.7" right="0.7" top="0.75" bottom="0.75" header="0.3" footer="0.3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25181a-9e0a-4e17-9f05-ab3c7a496cb4">
      <Terms xmlns="http://schemas.microsoft.com/office/infopath/2007/PartnerControls"/>
    </lcf76f155ced4ddcb4097134ff3c332f>
    <TaxCatchAll xmlns="0dd46b0f-e2c7-4a31-a61e-54a1e81a6d74" xsi:nil="true"/>
    <eDoc xmlns="fb25181a-9e0a-4e17-9f05-ab3c7a496cb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CB7E7B15B9FE42BB77240F7AE744F1" ma:contentTypeVersion="22" ma:contentTypeDescription="Opret et nyt dokument." ma:contentTypeScope="" ma:versionID="9e40aaadb11e626478619c78403db121">
  <xsd:schema xmlns:xsd="http://www.w3.org/2001/XMLSchema" xmlns:xs="http://www.w3.org/2001/XMLSchema" xmlns:p="http://schemas.microsoft.com/office/2006/metadata/properties" xmlns:ns2="fb25181a-9e0a-4e17-9f05-ab3c7a496cb4" xmlns:ns3="9188f11e-0304-4c87-8c3c-f45887b5b571" xmlns:ns4="0dd46b0f-e2c7-4a31-a61e-54a1e81a6d74" targetNamespace="http://schemas.microsoft.com/office/2006/metadata/properties" ma:root="true" ma:fieldsID="37fd554e31eba02083cee275077cef5c" ns2:_="" ns3:_="" ns4:_="">
    <xsd:import namespace="fb25181a-9e0a-4e17-9f05-ab3c7a496cb4"/>
    <xsd:import namespace="9188f11e-0304-4c87-8c3c-f45887b5b571"/>
    <xsd:import namespace="0dd46b0f-e2c7-4a31-a61e-54a1e81a6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eDoc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5181a-9e0a-4e17-9f05-ab3c7a496c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Doc" ma:index="23" nillable="true" ma:displayName="eDoc" ma:internalName="eDoc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8f11e-0304-4c87-8c3c-f45887b5b5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46b0f-e2c7-4a31-a61e-54a1e81a6d7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e429c55-61f5-4269-8edb-7acc12dd18d5}" ma:internalName="TaxCatchAll" ma:showField="CatchAllData" ma:web="9188f11e-0304-4c87-8c3c-f45887b5b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B166D-9300-4DF1-A50F-3C17E5C188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8D0514-AFB3-4CA3-B893-4FA5E443E7B6}">
  <ds:schemaRefs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dd46b0f-e2c7-4a31-a61e-54a1e81a6d74"/>
    <ds:schemaRef ds:uri="9188f11e-0304-4c87-8c3c-f45887b5b571"/>
    <ds:schemaRef ds:uri="fb25181a-9e0a-4e17-9f05-ab3c7a496cb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3D1B32-8697-4B3E-A0BA-3EFE16BB9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5181a-9e0a-4e17-9f05-ab3c7a496cb4"/>
    <ds:schemaRef ds:uri="9188f11e-0304-4c87-8c3c-f45887b5b571"/>
    <ds:schemaRef ds:uri="0dd46b0f-e2c7-4a31-a61e-54a1e81a6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OMK'er</vt:lpstr>
      <vt:lpstr>§ 19, stk. 2</vt:lpstr>
      <vt:lpstr>§ 32, småhus - lejeforhøjelser</vt:lpstr>
      <vt:lpstr>Enkeltværelser</vt:lpstr>
      <vt:lpstr>§ 32, småhuse</vt:lpstr>
      <vt:lpstr>§ 19, stk. 1 (03.09.06)</vt:lpstr>
    </vt:vector>
  </TitlesOfParts>
  <Manager/>
  <Company>Københavns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Kaster Schrøder</dc:creator>
  <cp:keywords/>
  <dc:description/>
  <cp:lastModifiedBy>Helene Gyldenlund Sloth</cp:lastModifiedBy>
  <cp:revision/>
  <dcterms:created xsi:type="dcterms:W3CDTF">2021-01-21T11:37:53Z</dcterms:created>
  <dcterms:modified xsi:type="dcterms:W3CDTF">2024-10-23T08:41:33Z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0x0101008BCB7E7B15B9FE42BB77240F7AE744F1</vt:lpwstr>
  </property>
  <property fmtid="{D5CDD505-2E9C-101B-9397-08002B2CF9AE}" pid="3" name="MediaServiceImageTags">
    <vt:lpwstr/>
  </property>
</Properties>
</file>