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dera\AppData\Local\Microsoft\Windows\INetCache\Content.Outlook\LED5050H\Skrivebord\"/>
    </mc:Choice>
  </mc:AlternateContent>
  <xr:revisionPtr revIDLastSave="0" documentId="13_ncr:1_{11E9A8E3-586A-4AD8-B881-F34AE6C45EF8}" xr6:coauthVersionLast="47" xr6:coauthVersionMax="47" xr10:uidLastSave="{00000000-0000-0000-0000-000000000000}"/>
  <bookViews>
    <workbookView xWindow="-120" yWindow="-120" windowWidth="29040" windowHeight="15840" tabRatio="802" activeTab="5" xr2:uid="{5DD32FDF-6D55-49CA-9683-04EB017FE7BC}"/>
  </bookViews>
  <sheets>
    <sheet name="Info" sheetId="8" r:id="rId1"/>
    <sheet name="Vejledning" sheetId="10" r:id="rId2"/>
    <sheet name="1) Oversigtsfane" sheetId="11" r:id="rId3"/>
    <sheet name="2) Medlemstilskud" sheetId="1" r:id="rId4"/>
    <sheet name="3) Lokaletilskud 65%" sheetId="2" r:id="rId5"/>
    <sheet name="4) Lokaletilskud 100%" sheetId="3" r:id="rId6"/>
    <sheet name="5) Hyttetilskud" sheetId="4" r:id="rId7"/>
    <sheet name="7) Ændring i tilskudsgrundlag" sheetId="7" r:id="rId8"/>
    <sheet name="8) Ledertilskud" sheetId="12" r:id="rId9"/>
  </sheets>
  <definedNames>
    <definedName name="_xlnm.Print_Area" localSheetId="2">'1) Oversigtsfane'!$B$2:$I$37</definedName>
    <definedName name="_xlnm.Print_Area" localSheetId="3">'2) Medlemstilskud'!$D$92:$G$97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2" i="3" l="1"/>
  <c r="F32" i="2"/>
  <c r="F34" i="3" l="1"/>
  <c r="F34" i="2"/>
  <c r="D60" i="2"/>
  <c r="E13" i="1"/>
  <c r="C13" i="12"/>
  <c r="C15" i="12" s="1"/>
  <c r="L14" i="1" l="1"/>
  <c r="R22" i="7" l="1"/>
  <c r="S21" i="7"/>
  <c r="R21" i="7"/>
  <c r="S20" i="7"/>
  <c r="R20" i="7"/>
  <c r="S19" i="7"/>
  <c r="R19" i="7"/>
  <c r="S18" i="7"/>
  <c r="R18" i="7"/>
  <c r="E21" i="1"/>
  <c r="E19" i="1"/>
  <c r="E20" i="1"/>
  <c r="D22" i="1"/>
  <c r="D21" i="1"/>
  <c r="D20" i="1"/>
  <c r="D19" i="1"/>
  <c r="D18" i="1"/>
  <c r="E18" i="1"/>
  <c r="D50" i="7" l="1"/>
  <c r="D44" i="4"/>
  <c r="D41" i="3"/>
  <c r="E42" i="7" l="1"/>
  <c r="K42" i="7"/>
  <c r="L33" i="3"/>
  <c r="L33" i="2"/>
  <c r="C46" i="7" l="1"/>
  <c r="E46" i="7"/>
  <c r="K19" i="7"/>
  <c r="J19" i="7"/>
  <c r="E19" i="7"/>
  <c r="D19" i="7"/>
  <c r="M19" i="7" l="1"/>
  <c r="D46" i="7"/>
  <c r="G46" i="7"/>
  <c r="F19" i="7"/>
  <c r="E23" i="7" l="1"/>
  <c r="J46" i="7"/>
  <c r="L46" i="7" s="1"/>
  <c r="M47" i="7" s="1"/>
  <c r="C23" i="7"/>
  <c r="D11" i="3"/>
  <c r="D23" i="7" l="1"/>
  <c r="J23" i="7"/>
  <c r="E47" i="7"/>
  <c r="C47" i="7"/>
  <c r="D47" i="7"/>
  <c r="G23" i="7"/>
  <c r="F47" i="7" l="1"/>
  <c r="G48" i="7" s="1"/>
  <c r="K23" i="7"/>
  <c r="D26" i="2"/>
  <c r="C48" i="7" l="1"/>
  <c r="E24" i="7"/>
  <c r="M24" i="7"/>
  <c r="F21" i="11" s="1"/>
  <c r="D24" i="7"/>
  <c r="C24" i="7"/>
  <c r="E18" i="2"/>
  <c r="F24" i="7" l="1"/>
  <c r="G25" i="7" s="1"/>
  <c r="D24" i="4"/>
  <c r="P26" i="7" l="1"/>
  <c r="C25" i="7"/>
  <c r="D25" i="2"/>
  <c r="D15" i="4" l="1"/>
  <c r="D14" i="4"/>
  <c r="D13" i="4"/>
  <c r="D12" i="4"/>
  <c r="D11" i="4"/>
  <c r="D19" i="3"/>
  <c r="D18" i="3"/>
  <c r="D17" i="3"/>
  <c r="D16" i="3"/>
  <c r="D15" i="3"/>
  <c r="D19" i="2"/>
  <c r="D18" i="2"/>
  <c r="D17" i="2"/>
  <c r="D16" i="2"/>
  <c r="D15" i="2"/>
  <c r="D23" i="1"/>
  <c r="F17" i="11" l="1"/>
  <c r="H13" i="1"/>
  <c r="G13" i="1"/>
  <c r="F13" i="1"/>
  <c r="G31" i="1" s="1"/>
  <c r="E14" i="4"/>
  <c r="E18" i="3"/>
  <c r="D22" i="4"/>
  <c r="E32" i="4" s="1"/>
  <c r="D37" i="3"/>
  <c r="D34" i="3"/>
  <c r="D32" i="3"/>
  <c r="D31" i="3"/>
  <c r="D30" i="3"/>
  <c r="F29" i="3"/>
  <c r="D29" i="3" s="1"/>
  <c r="D28" i="3"/>
  <c r="D27" i="3"/>
  <c r="D26" i="3"/>
  <c r="D25" i="3"/>
  <c r="D24" i="3"/>
  <c r="F41" i="2"/>
  <c r="D37" i="2"/>
  <c r="D34" i="2"/>
  <c r="D32" i="2"/>
  <c r="D31" i="2"/>
  <c r="D30" i="2"/>
  <c r="F29" i="2"/>
  <c r="D29" i="2" s="1"/>
  <c r="D28" i="2"/>
  <c r="D27" i="2"/>
  <c r="D24" i="2"/>
  <c r="F24" i="1"/>
  <c r="E24" i="1"/>
  <c r="F23" i="1"/>
  <c r="G23" i="1" s="1"/>
  <c r="D39" i="3" l="1"/>
  <c r="F15" i="11" s="1"/>
  <c r="D26" i="4"/>
  <c r="F14" i="4"/>
  <c r="D20" i="2"/>
  <c r="G24" i="1"/>
  <c r="H28" i="1" s="1"/>
  <c r="D17" i="4"/>
  <c r="D34" i="4" s="1"/>
  <c r="D38" i="4" s="1"/>
  <c r="D16" i="4"/>
  <c r="F18" i="3"/>
  <c r="D20" i="3"/>
  <c r="D21" i="3"/>
  <c r="F18" i="2"/>
  <c r="D21" i="2"/>
  <c r="D51" i="2" s="1"/>
  <c r="D55" i="2" s="1"/>
  <c r="D39" i="2"/>
  <c r="E49" i="2" s="1"/>
  <c r="F20" i="3" l="1"/>
  <c r="F21" i="3" s="1"/>
  <c r="F20" i="2"/>
  <c r="D44" i="2" s="1"/>
  <c r="F16" i="4"/>
  <c r="D27" i="4" s="1"/>
  <c r="D31" i="1"/>
  <c r="H31" i="1" s="1"/>
  <c r="C34" i="1" s="1"/>
  <c r="D43" i="2"/>
  <c r="D48" i="2" l="1"/>
  <c r="D31" i="4"/>
  <c r="E42" i="4" s="1"/>
  <c r="F21" i="2"/>
  <c r="F17" i="4"/>
  <c r="H32" i="1"/>
  <c r="F13" i="11" s="1"/>
  <c r="D49" i="2" l="1"/>
  <c r="E58" i="2" s="1"/>
  <c r="D56" i="2"/>
  <c r="D41" i="4"/>
  <c r="F16" i="11" s="1"/>
  <c r="D57" i="2" l="1"/>
  <c r="F14" i="11" s="1"/>
  <c r="F18" i="11" s="1"/>
</calcChain>
</file>

<file path=xl/sharedStrings.xml><?xml version="1.0" encoding="utf-8"?>
<sst xmlns="http://schemas.openxmlformats.org/spreadsheetml/2006/main" count="506" uniqueCount="292">
  <si>
    <t>Beregning af tilskud</t>
  </si>
  <si>
    <t>Der ydes medlemstilskud til medlemmer under 25 år samt handicappede uanset alder.</t>
  </si>
  <si>
    <t xml:space="preserve">Den handicappede skal dog være handicappedet i forhold til aktiviteten. </t>
  </si>
  <si>
    <t>Er det gennemsnitlige kontingent f.eks. 113 kr. kan tilskuddet ikke blive højere.</t>
  </si>
  <si>
    <t>Medlemstilskud</t>
  </si>
  <si>
    <t>Hele året</t>
  </si>
  <si>
    <t>Antal medlemmer</t>
  </si>
  <si>
    <t>Ikke handicap</t>
  </si>
  <si>
    <t>Handicap</t>
  </si>
  <si>
    <t>0 - 12 år</t>
  </si>
  <si>
    <t>19 - 24 år</t>
  </si>
  <si>
    <t>25 - 59 år</t>
  </si>
  <si>
    <t>60+ år</t>
  </si>
  <si>
    <t>I alt</t>
  </si>
  <si>
    <t>Tilskudsberettigede</t>
  </si>
  <si>
    <t>Maksimalt samlet tilskud på baggrund af kontingent / delt.betaling</t>
  </si>
  <si>
    <t xml:space="preserve">medlemmer af </t>
  </si>
  <si>
    <t>Maksimalt medlemstilskud</t>
  </si>
  <si>
    <t>Det endelige tilskud beregnes ud fra et af disse parametre:</t>
  </si>
  <si>
    <t xml:space="preserve"> </t>
  </si>
  <si>
    <t>Heraf bestyrelse eller</t>
  </si>
  <si>
    <t>Fradrag</t>
  </si>
  <si>
    <t>trænere/instruktør</t>
  </si>
  <si>
    <t>13 - 18 år</t>
  </si>
  <si>
    <t>Fradrag hvis &gt;10%</t>
  </si>
  <si>
    <t xml:space="preserve">I alt under 25 år </t>
  </si>
  <si>
    <t>Tilskudsdel</t>
  </si>
  <si>
    <t>Tilskudsbe-rettiget</t>
  </si>
  <si>
    <t>Evt. max tilskud</t>
  </si>
  <si>
    <t>Antal kvadratmeter</t>
  </si>
  <si>
    <t>Antal rum</t>
  </si>
  <si>
    <t>Husleje</t>
  </si>
  <si>
    <t>Renter af prioritetsgæld</t>
  </si>
  <si>
    <t>Ejend, afgifter, forsikring</t>
  </si>
  <si>
    <t>Vedligeholdelse</t>
  </si>
  <si>
    <t>Varme, lys</t>
  </si>
  <si>
    <t>Rengøringsmidler</t>
  </si>
  <si>
    <t>Løn til rengøring</t>
  </si>
  <si>
    <t>Antal uger for rengøring</t>
  </si>
  <si>
    <t>Løn til tilsyn</t>
  </si>
  <si>
    <t>Antal uger for tilsyn</t>
  </si>
  <si>
    <t>Åbningsdage/uge</t>
  </si>
  <si>
    <t>Indtægter ved udlejning</t>
  </si>
  <si>
    <t>1) Tilskudsberettigede udgifter i alt</t>
  </si>
  <si>
    <t>2) Max tilskudsgrundlag på grundlag af timer</t>
  </si>
  <si>
    <t>Max. beløb til beregning</t>
  </si>
  <si>
    <t>Aldersreduktion</t>
  </si>
  <si>
    <t>Tilskudsprocent</t>
  </si>
  <si>
    <t>1-2) Foreløbig beregnet tilskud hele året</t>
  </si>
  <si>
    <t>Det foreløbig tilskud beregnes ud fra</t>
  </si>
  <si>
    <t>1-2) Foreløbig beregnet tilskud for valgt delperiode</t>
  </si>
  <si>
    <t>Tilskudsberettigede medlemmer</t>
  </si>
  <si>
    <t>Beregning af tilskud på baggrund af medlemmer:</t>
  </si>
  <si>
    <t>Max tilskud pr. medlem for hele året</t>
  </si>
  <si>
    <t/>
  </si>
  <si>
    <t>3) Max tilskud for hele året</t>
  </si>
  <si>
    <t>Det endelige tilskud er beregnet ud fra</t>
  </si>
  <si>
    <t>El, vand og varme</t>
  </si>
  <si>
    <t>Indtast faktiske   tal</t>
  </si>
  <si>
    <t>Foreningsnavn</t>
  </si>
  <si>
    <t>Foreningsnummer</t>
  </si>
  <si>
    <t>Lokaletilskud 65%</t>
  </si>
  <si>
    <t>Lokaletilskud 100%</t>
  </si>
  <si>
    <t>Hyttetilskud</t>
  </si>
  <si>
    <t>DGI-tilskud</t>
  </si>
  <si>
    <t>Samlet tilskud</t>
  </si>
  <si>
    <t>Heraf trænere/    instruktører</t>
  </si>
  <si>
    <t>Fradrag hvis &gt;0,1</t>
  </si>
  <si>
    <t>Det foreløbige tilskud beregnes ud fra</t>
  </si>
  <si>
    <t>Det faktiske tilskud er beregnet ud fra</t>
  </si>
  <si>
    <t>Angivet periode:</t>
  </si>
  <si>
    <t>Faktisk beregnet hyttetilskud</t>
  </si>
  <si>
    <t>Faktisk beregnet tilskud</t>
  </si>
  <si>
    <t>Beregn hyttetilskud</t>
  </si>
  <si>
    <t>A</t>
  </si>
  <si>
    <t>B</t>
  </si>
  <si>
    <t>Det foreløbige tilskud beregnes ud fra medlemstal</t>
  </si>
  <si>
    <t>Tilskudsberettigede udgifter i alt</t>
  </si>
  <si>
    <t>Periode</t>
  </si>
  <si>
    <t>År</t>
  </si>
  <si>
    <t>Medlemssats</t>
  </si>
  <si>
    <t>Medlemstal</t>
  </si>
  <si>
    <t>Vælg udgangspunkt for medlemstal:</t>
  </si>
  <si>
    <t>Dato for opgørelse af medlemstal:</t>
  </si>
  <si>
    <t>Vælg måned</t>
  </si>
  <si>
    <t>Vælg udgangspunkt</t>
  </si>
  <si>
    <t>Mere end 30 medlemmer</t>
  </si>
  <si>
    <t>Procentmæssig afvigelse</t>
  </si>
  <si>
    <t>Forskel i antal</t>
  </si>
  <si>
    <t>Væsentlig ændring</t>
  </si>
  <si>
    <t>Mere end 10%</t>
  </si>
  <si>
    <t>Vælg udgangspunkt for lokaleudgifter:</t>
  </si>
  <si>
    <t>Dato for opgørelse af lokaleudgifter:</t>
  </si>
  <si>
    <t>Forskel i udgifter</t>
  </si>
  <si>
    <t>Mere end 10.000 kr</t>
  </si>
  <si>
    <t>Ændringstype</t>
  </si>
  <si>
    <t>Lokaleudgifter</t>
  </si>
  <si>
    <t>Væsentlig ændring i tilskudsgrundlag</t>
  </si>
  <si>
    <t xml:space="preserve">Daværende </t>
  </si>
  <si>
    <t>Nuværende</t>
  </si>
  <si>
    <t>Daværende</t>
  </si>
  <si>
    <t>Tilskudsberettigede udgiftsposter</t>
  </si>
  <si>
    <t>Mere end 25%</t>
  </si>
  <si>
    <t>Måned</t>
  </si>
  <si>
    <t>Dag</t>
  </si>
  <si>
    <t>Vælg dag</t>
  </si>
  <si>
    <t>Indtast faktiske tal</t>
  </si>
  <si>
    <t>Information</t>
  </si>
  <si>
    <t>Låste tekster og felter må ikke redigeres eller slettes.</t>
  </si>
  <si>
    <t>Dette regneark er en tilskudsberegner, som stilles frit til rådighed for folkeoplysende foreninger i København.</t>
  </si>
  <si>
    <t xml:space="preserve">Excelfilen er udarbejdet af Kultur- og Fritidsforvaltningen. </t>
  </si>
  <si>
    <t xml:space="preserve">Tilskudsberegneren er låst og kan kun redigeres i bestemte felter. </t>
  </si>
  <si>
    <t>Vejledning</t>
  </si>
  <si>
    <t>Foreningsoplysninger</t>
  </si>
  <si>
    <t>1)</t>
  </si>
  <si>
    <t>Skriv jeres foreningsoplysninger</t>
  </si>
  <si>
    <t>2)</t>
  </si>
  <si>
    <t>3)</t>
  </si>
  <si>
    <t>Tilskudsberegneren er opdelt i faneblade, som fungerer som kapitler du altid kan 'bladre' frem og tilbage i. Du finder fanebladene nederst i de grå felter. Fanebladene er opdelt i nummerorden fra 1-10:</t>
  </si>
  <si>
    <t>DGI / Idrætsfabrikken</t>
  </si>
  <si>
    <t>Ændring i tilskudsgrundlag</t>
  </si>
  <si>
    <t>Tilskudsberegneren er designet således, at du kun skal udfylde bestemte felter i fanebladene. Når felterne er udfyldt korrekt, vil regnearket automatisk opdatere de indtastede oplysninger, så resultaterne vil fremgå af de grønne felter.</t>
  </si>
  <si>
    <t>A)</t>
  </si>
  <si>
    <t>B)</t>
  </si>
  <si>
    <t>C)</t>
  </si>
  <si>
    <t>Sådan bruger du Tilskudsberegneren</t>
  </si>
  <si>
    <t>Sådan er Tilskudsberegneren opdelt</t>
  </si>
  <si>
    <t>Oversigtsfane</t>
  </si>
  <si>
    <t>Samlet oversigt over foreningens beregninger</t>
  </si>
  <si>
    <t>Satser fordelt på tilskudsår</t>
  </si>
  <si>
    <t>Skriv foreningsnavn</t>
  </si>
  <si>
    <t>Skriv foreningsnummer</t>
  </si>
  <si>
    <t>Skriv jeres foreningsoplysninger i de gule felter:</t>
  </si>
  <si>
    <t>Oversigt over de samlede beregninger foretaget i de forskellige faner:</t>
  </si>
  <si>
    <t>Tilskudsberegninger</t>
  </si>
  <si>
    <r>
      <t xml:space="preserve">Faneblad 1) </t>
    </r>
    <r>
      <rPr>
        <b/>
        <i/>
        <sz val="10"/>
        <rFont val="Verdana"/>
        <family val="2"/>
      </rPr>
      <t>Oversigtsfane</t>
    </r>
  </si>
  <si>
    <r>
      <t xml:space="preserve">Det er kun felterne </t>
    </r>
    <r>
      <rPr>
        <i/>
        <sz val="10"/>
        <rFont val="Verdana"/>
        <family val="2"/>
      </rPr>
      <t>Foreningsnavn</t>
    </r>
    <r>
      <rPr>
        <sz val="10"/>
        <rFont val="Verdana"/>
        <family val="2"/>
      </rPr>
      <t xml:space="preserve"> og </t>
    </r>
    <r>
      <rPr>
        <i/>
        <sz val="10"/>
        <rFont val="Verdana"/>
        <family val="2"/>
      </rPr>
      <t>Foreningsnummer</t>
    </r>
    <r>
      <rPr>
        <sz val="10"/>
        <rFont val="Verdana"/>
        <family val="2"/>
      </rPr>
      <t xml:space="preserve"> der skal udfyldes.</t>
    </r>
  </si>
  <si>
    <t>Tjek om I skal ændre i jeres tilskudsgrundlag</t>
  </si>
  <si>
    <t>Beregn jeres tilskud</t>
  </si>
  <si>
    <t>Når du har udfyldt alle relevante felter i fanebladet, vil regnearket automatisk opdatere Oversigtsfanen (faneblad 1). Fanebladet skal derfor ikke udfyldes.</t>
  </si>
  <si>
    <t>De forskellige tilskudsarter findes under fanebaldene 2-6.</t>
  </si>
  <si>
    <t>Vælg som det første udgangspunktet for beregningen af grundlaget ved at klikke på det lyseblå felt. Klik derefter på den korrekte svarmulighed.</t>
  </si>
  <si>
    <t>Udfyld herefter jeres daværende medlemstal og eller lokalerudgifter.</t>
  </si>
  <si>
    <t>Når du har indtastet foreningens daværende og nuværende medelmstal og eller lokaleudgifter, vil regnearket automatisk tjekke om ændringen opfuylder kravene til korrektion af tilskudsgrundlaget.</t>
  </si>
  <si>
    <t>Såfremt der er grundlag for korrektion af tilskudsgrundlaget, vil det fremgå af det lysegrønne felt i bunden af beregningen. Til venstre for feltet vil det fremgå hvad du skal foretage dig herefter.</t>
  </si>
  <si>
    <t>Oversigten er til kommunen for at muliggøre en hurtigere sagsbehandling.</t>
  </si>
  <si>
    <t>Oplysningerne hentes automatisk fra fanebladene 2-7.</t>
  </si>
  <si>
    <t xml:space="preserve">Det gennemsnitlige tilskud pr. medlem kan maksimalt udgøre det gennemsnitlige indbetalte kontingent/anden deltagerbetaling. </t>
  </si>
  <si>
    <t xml:space="preserve">Handicappede over 24 år modtager tilskudssatsen x faktor 1. </t>
  </si>
  <si>
    <t>-</t>
  </si>
  <si>
    <t>Sådan beregnes tilskuddet:</t>
  </si>
  <si>
    <t>kr</t>
  </si>
  <si>
    <t>kr.</t>
  </si>
  <si>
    <t>De tilskudsberettigede udgifter i lokalerne.</t>
  </si>
  <si>
    <r>
      <t xml:space="preserve">Faneblad 3) </t>
    </r>
    <r>
      <rPr>
        <b/>
        <i/>
        <sz val="10"/>
        <rFont val="Verdana"/>
        <family val="2"/>
      </rPr>
      <t>Lokaletilskud 65%</t>
    </r>
  </si>
  <si>
    <r>
      <t xml:space="preserve">Faneblad 4) </t>
    </r>
    <r>
      <rPr>
        <b/>
        <i/>
        <sz val="10"/>
        <rFont val="Verdana"/>
        <family val="2"/>
      </rPr>
      <t>Lokaletilskud 100%</t>
    </r>
  </si>
  <si>
    <t>Ændring i medlemstal</t>
  </si>
  <si>
    <t>Ændring i lokaleudgifter</t>
  </si>
  <si>
    <t>Læs mere i retningslinjerne under pkt. 4.3</t>
  </si>
  <si>
    <t xml:space="preserve">Medlemmer mellem 0-12 år og 19-24 år modtager tilskudssatsen x faktor 1. </t>
  </si>
  <si>
    <t xml:space="preserve">Medlemmer mellem 13-18 år modtager tilskudssatsen x faktor 2. </t>
  </si>
  <si>
    <t xml:space="preserve">Handicappede i aldersgruppen 0-24 år modtager tilskudssatsen x faktor 4. </t>
  </si>
  <si>
    <t>Læs mere i retningslinjerne under pkt. 4.2</t>
  </si>
  <si>
    <t>Udfyld jeres medlemsantal fordelt på alder. Det er vigtigt at du udfylder dette faneblad, hvis du også vil beregne jeres øvrige tilskud (fx lokale- eller hyttetilskud).</t>
  </si>
  <si>
    <t>Faneblad 1)</t>
  </si>
  <si>
    <t>Faneblad 2)</t>
  </si>
  <si>
    <t>Faneblad 3)</t>
  </si>
  <si>
    <t>Faneblad 4)</t>
  </si>
  <si>
    <t>Faneblad 5)</t>
  </si>
  <si>
    <t>Faneblad 6)</t>
  </si>
  <si>
    <t>Faneblad 7)</t>
  </si>
  <si>
    <t>Vær opmærksom på at lokaleudgifter/-indtægter og aktivitetstimer skal være for et helt år. Søger I for en delperiode må I altså gange forholdsvis op til helt år. Tilskuddet vises senere både for helt år og delperiode.</t>
  </si>
  <si>
    <r>
      <t>Faneblad 5)</t>
    </r>
    <r>
      <rPr>
        <b/>
        <i/>
        <sz val="10"/>
        <rFont val="Verdana"/>
        <family val="2"/>
      </rPr>
      <t xml:space="preserve"> Hyttetilskud</t>
    </r>
  </si>
  <si>
    <t>Læs mere i retningslinjerne under pkt. 4.3.2</t>
  </si>
  <si>
    <t>Hvis aldersgruppen 25-59 år udgør mere end 10% af det samlede medlemstal, foretages reduktion i tilskuddet. Bestyrelsesmedlem/trænere/instruktører i aldersgruppen må trækkes ud.</t>
  </si>
  <si>
    <r>
      <t>Faneblad 6)</t>
    </r>
    <r>
      <rPr>
        <b/>
        <i/>
        <sz val="10"/>
        <rFont val="Verdana"/>
        <family val="2"/>
      </rPr>
      <t xml:space="preserve"> DGI eller Idrætsfabrikken</t>
    </r>
  </si>
  <si>
    <t>Du kan nu udfylde den tilskudsart som du ønsker at beregne.</t>
  </si>
  <si>
    <r>
      <t>Udfyld som det andet jeres medlemstal under faneblad 2 "</t>
    </r>
    <r>
      <rPr>
        <i/>
        <sz val="10"/>
        <rFont val="Verdana"/>
        <family val="2"/>
      </rPr>
      <t>Medlemstilskud"</t>
    </r>
    <r>
      <rPr>
        <sz val="10"/>
        <rFont val="Verdana"/>
        <family val="2"/>
      </rPr>
      <t>.</t>
    </r>
  </si>
  <si>
    <t>Uddybende forklaringer til fanebladende</t>
  </si>
  <si>
    <t>Sådan gør du</t>
  </si>
  <si>
    <t>4)</t>
  </si>
  <si>
    <t>Indtast kontingent / anden deltagerbetaling pr. medlem under 25 år</t>
  </si>
  <si>
    <t>Indtast antal aktive medlemmer</t>
  </si>
  <si>
    <t>Valg af periode og tilskudssats</t>
  </si>
  <si>
    <t>Medlems- og lokalesatser fordelt på tilskudsår</t>
  </si>
  <si>
    <t>Vedligeholdelse udgør max 12.000 kr pr 100 m2 pr. år</t>
  </si>
  <si>
    <r>
      <t xml:space="preserve">Udfyld medlemstallene og gennemsnitlig kontingent/anden deltagerbetaling under faneblad 2, </t>
    </r>
    <r>
      <rPr>
        <i/>
        <sz val="10"/>
        <rFont val="Verdana"/>
        <family val="2"/>
      </rPr>
      <t>Medlemstilskud</t>
    </r>
    <r>
      <rPr>
        <sz val="10"/>
        <rFont val="Verdana"/>
        <family val="2"/>
      </rPr>
      <t>, ellers kan hyttetilskuddet ikke beregnes.</t>
    </r>
  </si>
  <si>
    <r>
      <t xml:space="preserve">Udfyld medlemstallene og gennemsnitlig kontingent/anden deltagerbetaling under faneblad 2, </t>
    </r>
    <r>
      <rPr>
        <i/>
        <sz val="10"/>
        <rFont val="Verdana"/>
        <family val="2"/>
      </rPr>
      <t>Medlemstilskud</t>
    </r>
    <r>
      <rPr>
        <sz val="10"/>
        <rFont val="Verdana"/>
        <family val="2"/>
      </rPr>
      <t>, ellers kan lokaletilskuddet ikke beregnes.</t>
    </r>
  </si>
  <si>
    <r>
      <t xml:space="preserve">Udfyld medlemstallene og gennemsnitlig kontingent/anden deltagerbetaling under faneblad 2, </t>
    </r>
    <r>
      <rPr>
        <i/>
        <sz val="10"/>
        <rFont val="Verdana"/>
        <family val="2"/>
      </rPr>
      <t>Medlemstilskud,</t>
    </r>
    <r>
      <rPr>
        <sz val="10"/>
        <rFont val="Verdana"/>
        <family val="2"/>
      </rPr>
      <t xml:space="preserve"> ellers kan lokaletilskuddet ikke beregnes.</t>
    </r>
  </si>
  <si>
    <r>
      <rPr>
        <b/>
        <sz val="10"/>
        <rFont val="Verdana"/>
        <family val="2"/>
      </rPr>
      <t xml:space="preserve">Faneblad 2) </t>
    </r>
    <r>
      <rPr>
        <b/>
        <i/>
        <sz val="10"/>
        <rFont val="Verdana"/>
        <family val="2"/>
      </rPr>
      <t>Medlemstilskud</t>
    </r>
  </si>
  <si>
    <r>
      <t>Faneblad 7)</t>
    </r>
    <r>
      <rPr>
        <b/>
        <i/>
        <sz val="10"/>
        <rFont val="Verdana"/>
        <family val="2"/>
      </rPr>
      <t xml:space="preserve"> Ændring i tilskudsgrundlag</t>
    </r>
  </si>
  <si>
    <t>Maksimal timesats</t>
  </si>
  <si>
    <t>Lokalesats (timesats)</t>
  </si>
  <si>
    <r>
      <t xml:space="preserve">Antal timer i lokalerne x lokalesatsen for det aktuelle tilskudsår (se lokalesatsen under faneblad 1 </t>
    </r>
    <r>
      <rPr>
        <i/>
        <sz val="10"/>
        <rFont val="Verdana"/>
        <family val="2"/>
      </rPr>
      <t>Oversigtsfane</t>
    </r>
    <r>
      <rPr>
        <sz val="10"/>
        <rFont val="Verdana"/>
        <family val="2"/>
      </rPr>
      <t>).</t>
    </r>
  </si>
  <si>
    <t>Antal timer i lokalerne x lokalesatsen for det aktuelle tilskudsår (se lokalesatsen under faneblad 1 Oversigtsfane).</t>
  </si>
  <si>
    <t>Medlemsgrundlag for beregning af lokaletilskud</t>
  </si>
  <si>
    <r>
      <t xml:space="preserve">Indtast først jeres medlemstal i faneblad 2 </t>
    </r>
    <r>
      <rPr>
        <i/>
        <sz val="9"/>
        <rFont val="Verdana"/>
        <family val="2"/>
      </rPr>
      <t>Medlemstilskud</t>
    </r>
  </si>
  <si>
    <t>Angiv den ønskede periode</t>
  </si>
  <si>
    <t>Indtast lokaleudgifter/indtægter og aktivitetstimer. Vær opmærksom på at de skal være for et helt år. Søger I for en delperiode må I altså gange forholdsvis op til helt år. Tilskuddet vises senere både for helt år og delperiode.</t>
  </si>
  <si>
    <r>
      <t xml:space="preserve">Angivet periode </t>
    </r>
    <r>
      <rPr>
        <sz val="9"/>
        <color theme="1"/>
        <rFont val="Verdana"/>
        <family val="2"/>
      </rPr>
      <t>(tryk på det blå felt og vælg)</t>
    </r>
  </si>
  <si>
    <t>Maksimalt timesats</t>
  </si>
  <si>
    <t>Beregninger</t>
  </si>
  <si>
    <t>Beregn lokaletilskud (100%)</t>
  </si>
  <si>
    <t>Beregn lokaletilskud (65%)</t>
  </si>
  <si>
    <t>Beregn medlemstilskud</t>
  </si>
  <si>
    <t>Beregning</t>
  </si>
  <si>
    <t>Søg om regulering af hyttetilskud</t>
  </si>
  <si>
    <t>Der kan søges på baggrund af forventede udgifter til hytteleje. Ved regnskabsaflæggelsen i foråret kan der indtastes forventede udgifter for det kommende år. Samt der kan søges i løbet af året.</t>
  </si>
  <si>
    <t>Valg udgangspunkt for tilskudsgrundlag</t>
  </si>
  <si>
    <t>Vælg dato for nuværende optælling</t>
  </si>
  <si>
    <r>
      <t xml:space="preserve">Læs mere om beregningen under fanebladet </t>
    </r>
    <r>
      <rPr>
        <i/>
        <sz val="9"/>
        <color theme="1"/>
        <rFont val="Verdana"/>
        <family val="2"/>
      </rPr>
      <t>Vejledning</t>
    </r>
    <r>
      <rPr>
        <sz val="9"/>
        <color theme="1"/>
        <rFont val="Verdana"/>
        <family val="2"/>
      </rPr>
      <t>.</t>
    </r>
  </si>
  <si>
    <r>
      <t xml:space="preserve">Læs mere om beregningen under fanebladet </t>
    </r>
    <r>
      <rPr>
        <i/>
        <sz val="11"/>
        <color theme="1"/>
        <rFont val="Calibri"/>
        <family val="2"/>
        <scheme val="minor"/>
      </rPr>
      <t>Vejledning.</t>
    </r>
  </si>
  <si>
    <t>Læs mere om beregningen under fanebladet Vejledning.</t>
  </si>
  <si>
    <t>Tilskudsberettiget</t>
  </si>
  <si>
    <t>Benyt nedenstående til at beregne jeres udgifter:</t>
  </si>
  <si>
    <t xml:space="preserve">Søger I for en delperiode må I gange forholdsvis op til et helt år. </t>
  </si>
  <si>
    <t>Jeres udgift for et år</t>
  </si>
  <si>
    <t>Indtast den faktiske udgift</t>
  </si>
  <si>
    <t>='7) Ændring i tilskudsgrundlag'!L46</t>
  </si>
  <si>
    <t>Vælg antal måneder udgiften dækker over</t>
  </si>
  <si>
    <t>Næste år: Hvis foreningen forventer en stigning på mere end 10% i lokaleudgifterne i forhold til grundlaget for det regnskab, foreningen har indsendt til forvaltningen, og udgiften er på mindst 10.000 kr., kan udgiften indgå i beregningen af næste års tilskud.</t>
  </si>
  <si>
    <t>Indeværende år: Får foreningen væsentlige merudgifter i løbet af året kan der søges om øget tilskud. Væsentlige merudgifter er er sædvanligvis en stigning på mindst 25% og mere end 10.000 kr.</t>
  </si>
  <si>
    <t>Læs mere i retningslinjerne under pkt. 4.3.1</t>
  </si>
  <si>
    <t>Læs mere i retningslinjerne under pkt. 4.2.1</t>
  </si>
  <si>
    <t xml:space="preserve">Indeværende år: Får foreningen medlemsfremgang på mere end 10% og mindst 30 medlemmer, sammenlignet med året umiddelbart inden ansøgningsåret, kan fremgangen indgå i forholdsmæssigt i tilskudsberegningen for resten af året. </t>
  </si>
  <si>
    <t>Næste år: Hvis foreningen forventer en stigning på mere end 10% i medlemsfremgang, i forhold til tilskudsgrundlaget, og medlemsfremgangen mere end 30 medlemmer, kan fremgangen indgå i beregningen af næste års tilskud.</t>
  </si>
  <si>
    <t>Medlemsfremgang</t>
  </si>
  <si>
    <t xml:space="preserve">Medlemstilbagegang </t>
  </si>
  <si>
    <t>Hvis foreningen ved ansøgningen d. 1. juni (regnskabsaflæggelse) har haft en medlemstilbagegang på mere end 10% og tilbagegangen er mindst 30 medlemmet, sammenlignet med året umiddelbart inden ansøgningsåret, har foreningen pligt til at meddele forvaltningen denne ændring.</t>
  </si>
  <si>
    <t>Stigning i lokaleudgifter</t>
  </si>
  <si>
    <t>Fald i lokaleudgifter</t>
  </si>
  <si>
    <t>Foreningen har pligt til at meddele forvaltningen væsentlig fald i lokaleudgifterne, både i løbet af året og hvis foreningen ved at næste års udgifter falder.</t>
  </si>
  <si>
    <r>
      <t>Vejledningen finder du ved at klikke på fanebladet "</t>
    </r>
    <r>
      <rPr>
        <i/>
        <sz val="10"/>
        <rFont val="Verdana"/>
        <family val="2"/>
      </rPr>
      <t>Vejledning</t>
    </r>
    <r>
      <rPr>
        <sz val="10"/>
        <rFont val="Verdana"/>
        <family val="2"/>
      </rPr>
      <t>" nederst til venstre i bjælken, som vist på billedet:</t>
    </r>
  </si>
  <si>
    <t>Vær opmærksom på at angive den korrekte periode i det blå felt (C10).</t>
  </si>
  <si>
    <t>Beregn jeres udgift for et helt år</t>
  </si>
  <si>
    <t>Tilskudsberegnerens resultater er ikke endelige og der tages forbehold for evt. fejl. Endelige beregninger foretages af Folkeoplysning.</t>
  </si>
  <si>
    <t>Indtast antal henholdvis daværende og nuværende medlemstal og/eller lokaleudgifter</t>
  </si>
  <si>
    <t>Alders-gruppe</t>
  </si>
  <si>
    <t>Årgang</t>
  </si>
  <si>
    <t>eller før</t>
  </si>
  <si>
    <r>
      <rPr>
        <b/>
        <sz val="9"/>
        <rFont val="Verdana"/>
        <family val="2"/>
      </rPr>
      <t>Tilskudsår</t>
    </r>
    <r>
      <rPr>
        <sz val="9"/>
        <rFont val="Verdana"/>
        <family val="2"/>
      </rPr>
      <t xml:space="preserve"> (vælg i det blå felt)</t>
    </r>
  </si>
  <si>
    <r>
      <rPr>
        <b/>
        <sz val="9"/>
        <rFont val="Verdana"/>
        <family val="2"/>
      </rPr>
      <t>Angiv periode</t>
    </r>
    <r>
      <rPr>
        <sz val="9"/>
        <rFont val="Verdana"/>
        <family val="2"/>
      </rPr>
      <t xml:space="preserve"> (vælg i det blåt felt)</t>
    </r>
  </si>
  <si>
    <t>maj - dec</t>
  </si>
  <si>
    <t>sept - dec</t>
  </si>
  <si>
    <t>mar - dec</t>
  </si>
  <si>
    <t>Antal handicappede medlemmer</t>
  </si>
  <si>
    <t>Aldersgruppe</t>
  </si>
  <si>
    <t>Tjek årgangen</t>
  </si>
  <si>
    <t>Vælg det samme årstal du har angivet som udgangspunkt for jeres daværende medlemstal</t>
  </si>
  <si>
    <t>Vælg tilskudsår:</t>
  </si>
  <si>
    <t>Aldersgruppe:</t>
  </si>
  <si>
    <t>Årgang:</t>
  </si>
  <si>
    <t>60 +</t>
  </si>
  <si>
    <t>Timer i egne lokaler/hytter</t>
  </si>
  <si>
    <t>Beregning af væsentlige ændringer i tilskudsgrundlag</t>
  </si>
  <si>
    <t>Ændring medlemstal</t>
  </si>
  <si>
    <t>Ændring lokaleudgifter</t>
  </si>
  <si>
    <r>
      <t>Du finder Tilskudsberegneren på vores hjemmeside                                    under emnet Lokaletilskud</t>
    </r>
    <r>
      <rPr>
        <i/>
        <sz val="10"/>
        <rFont val="Verdana"/>
        <family val="2"/>
      </rPr>
      <t xml:space="preserve"> </t>
    </r>
    <r>
      <rPr>
        <sz val="10"/>
        <rFont val="Verdana"/>
        <family val="2"/>
      </rPr>
      <t>og Medlemstilskud.</t>
    </r>
  </si>
  <si>
    <r>
      <t>Udfyld som det første de hvide felter i faneblad 1 "</t>
    </r>
    <r>
      <rPr>
        <i/>
        <sz val="10"/>
        <rFont val="Verdana"/>
        <family val="2"/>
      </rPr>
      <t>Oversigtsfane</t>
    </r>
    <r>
      <rPr>
        <sz val="10"/>
        <rFont val="Verdana"/>
        <family val="2"/>
      </rPr>
      <t>".</t>
    </r>
  </si>
  <si>
    <t>Vær opmærksom på at det kun er de hvide og blå felter, der skal udfyldes.</t>
  </si>
  <si>
    <r>
      <t xml:space="preserve">Klik her for at downloade en ny tilskudsberegner                                           </t>
    </r>
    <r>
      <rPr>
        <sz val="10"/>
        <color theme="4" tint="-0.249977111117893"/>
        <rFont val="Verdana"/>
        <family val="2"/>
      </rPr>
      <t xml:space="preserve"> (åbner link til Københavns Kommunes hjemmeside)</t>
    </r>
  </si>
  <si>
    <t>Er du førstegangsbruger af Tilskudsberegneren, anbefaler vi at læse vejledningen grundigt.</t>
  </si>
  <si>
    <t>Tilskudsberegneren er et overslagsværktøj, der kan hjælpe foreningerne med at forstå de bagvedlæggende tilskudsberegninger og tjekke om der er behov for ændring af deres tilskudsgrundlag.</t>
  </si>
  <si>
    <t>Indtast først jeres medlemstal i faneblad 2 Medlemstilskud.</t>
  </si>
  <si>
    <t>Indtast lokaleudgifter og aktivitetstimer. Vær opmærksom på at udgifterne skal være for et helt år. Søger I for en delperiode må I altså gange forholdsvis op til helt år. Tilskuddet vises senere både for helt år og delperiode.</t>
  </si>
  <si>
    <t>Gennemsnitlig kontingent pr. medlem under 25 år for et helt år</t>
  </si>
  <si>
    <t>Gennemsnitlig anden deltagerbetaling under 25 år for et helt år</t>
  </si>
  <si>
    <t>Udgangspunktet er indeværende år og tilskudperioden er for "Hele året"</t>
  </si>
  <si>
    <t>Start med at vælge periode i de blå felter og udfyld derefter de hvide felter.</t>
  </si>
  <si>
    <t>Start med at vælge periode i det blå felt og udfyld derefter de hvide felter.</t>
  </si>
  <si>
    <t>Antal aktivitetstimer i egne lokaler</t>
  </si>
  <si>
    <t>Antal aktivitetstimer i hytter (et døgn = 24 timer)</t>
  </si>
  <si>
    <t>Kursuspris inkl. transport</t>
  </si>
  <si>
    <t>Antal deltagere</t>
  </si>
  <si>
    <t>Samlet kursuspris inkl. transort</t>
  </si>
  <si>
    <t>Indtast kursuspris inkl. transport pr. deltager</t>
  </si>
  <si>
    <t>Indtast antallet af deltagere</t>
  </si>
  <si>
    <t>Beregn tilskud til leder- og instruktøruddannelse</t>
  </si>
  <si>
    <r>
      <t>Faneblad 8)</t>
    </r>
    <r>
      <rPr>
        <b/>
        <i/>
        <sz val="10"/>
        <rFont val="Verdana"/>
        <family val="2"/>
      </rPr>
      <t xml:space="preserve"> Tilskud til leder- og instruktøruddannelse</t>
    </r>
  </si>
  <si>
    <t>Retningslinjer pr. 1. januar 2023</t>
  </si>
  <si>
    <t>Faneblad 8)</t>
  </si>
  <si>
    <t>Leder- og Instruktøruddanelse</t>
  </si>
  <si>
    <t xml:space="preserve">Der ydes maksimalt 80 % af kursusprisen inkl. transport. </t>
  </si>
  <si>
    <t>Der ydes maksimalt 10.000 kr. årligt i tilskud pr. person. Beløbet kan dække et eller flere</t>
  </si>
  <si>
    <t xml:space="preserve">kurser. Foreningen skal følge op på hvornår en person har nået de 10.000 kr. </t>
  </si>
  <si>
    <t>Edoc: 2022-0403251</t>
  </si>
  <si>
    <t>Løn til rengøring udgør max 4 timer pr uge pr 100 m2 x 90 kr pr time</t>
  </si>
  <si>
    <t>Løn til tilsyn udgør max 2 timer pr dag pr uge x 100 kr pr time</t>
  </si>
  <si>
    <t>Max tilskud på baggrund af antal tilskudsberettigede medlemmer x 1.500 kr.</t>
  </si>
  <si>
    <t>Version: 24.5.2024</t>
  </si>
  <si>
    <t>Tilskud til leje af lokaler i DGI-Byen og Idrætsfabrikken behandles under Lokaletilskud 65 %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</si>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</sst>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kr.&quot;* #,##0.00_);_(&quot;kr.&quot;* \(#,##0.00\);_(&quot;kr.&quot;* &quot;-&quot;??_);_(@_)"/>
    <numFmt numFmtId="165" formatCode="_(* #,##0.00_);_(* \(#,##0.00\);_(* &quot;-&quot;??_);_(@_)"/>
    <numFmt numFmtId="166" formatCode="_(* #,##0_);_(* \(#,##0\);_(* &quot;-&quot;??_);_(@_)"/>
    <numFmt numFmtId="167" formatCode="_(&quot;kr&quot;\ * #,##0_);_(&quot;kr&quot;\ * \(#,##0\);_(&quot;kr&quot;\ * &quot;-&quot;??_);_(@_)"/>
    <numFmt numFmtId="168" formatCode="#,##0\ &quot;kr.&quot;"/>
    <numFmt numFmtId="169" formatCode="#,##0.00\ &quot;kr.&quot;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Verdana"/>
      <family val="2"/>
    </font>
    <font>
      <sz val="9"/>
      <name val="Arial"/>
      <family val="2"/>
    </font>
    <font>
      <b/>
      <u/>
      <sz val="9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9"/>
      <name val="Verdana"/>
      <family val="2"/>
    </font>
    <font>
      <i/>
      <sz val="9"/>
      <name val="Verdana"/>
      <family val="2"/>
    </font>
    <font>
      <sz val="12"/>
      <name val="Verdana"/>
      <family val="2"/>
    </font>
    <font>
      <sz val="10"/>
      <name val="Verdana"/>
      <family val="2"/>
    </font>
    <font>
      <sz val="10"/>
      <color theme="1"/>
      <name val="Calibri"/>
      <family val="2"/>
      <scheme val="minor"/>
    </font>
    <font>
      <sz val="9"/>
      <color theme="0" tint="-0.34998626667073579"/>
      <name val="Verdana"/>
      <family val="2"/>
    </font>
    <font>
      <sz val="9"/>
      <color theme="1" tint="0.34998626667073579"/>
      <name val="Verdana"/>
      <family val="2"/>
    </font>
    <font>
      <b/>
      <sz val="12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i/>
      <sz val="9"/>
      <color theme="1"/>
      <name val="Verdana"/>
      <family val="2"/>
    </font>
    <font>
      <b/>
      <i/>
      <sz val="9"/>
      <color theme="1"/>
      <name val="Verdana"/>
      <family val="2"/>
    </font>
    <font>
      <b/>
      <u/>
      <sz val="18"/>
      <color theme="5"/>
      <name val="Verdana"/>
      <family val="2"/>
    </font>
    <font>
      <b/>
      <sz val="18"/>
      <name val="Verdana"/>
      <family val="2"/>
    </font>
    <font>
      <b/>
      <sz val="1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name val="Arial"/>
      <family val="2"/>
    </font>
    <font>
      <sz val="12"/>
      <name val="Arial"/>
      <family val="2"/>
    </font>
    <font>
      <b/>
      <sz val="10"/>
      <name val="Verdana"/>
      <family val="2"/>
    </font>
    <font>
      <i/>
      <sz val="10"/>
      <name val="Verdana"/>
      <family val="2"/>
    </font>
    <font>
      <b/>
      <sz val="12"/>
      <name val="Arial"/>
      <family val="2"/>
    </font>
    <font>
      <sz val="6"/>
      <color theme="2" tint="-0.499984740745262"/>
      <name val="Verdana"/>
      <family val="2"/>
    </font>
    <font>
      <b/>
      <i/>
      <sz val="10"/>
      <name val="Verdana"/>
      <family val="2"/>
    </font>
    <font>
      <sz val="11"/>
      <name val="Calibri"/>
      <family val="2"/>
      <scheme val="minor"/>
    </font>
    <font>
      <sz val="11"/>
      <name val="Verdana"/>
      <family val="2"/>
    </font>
    <font>
      <sz val="11"/>
      <color theme="1"/>
      <name val="Verdana"/>
      <family val="2"/>
    </font>
    <font>
      <b/>
      <sz val="18"/>
      <color theme="1"/>
      <name val="Verdana"/>
      <family val="2"/>
    </font>
    <font>
      <b/>
      <sz val="12"/>
      <color theme="1"/>
      <name val="Verdana"/>
      <family val="2"/>
    </font>
    <font>
      <b/>
      <sz val="8"/>
      <name val="Arial"/>
      <family val="2"/>
    </font>
    <font>
      <u/>
      <sz val="10"/>
      <name val="Verdana"/>
      <family val="2"/>
    </font>
    <font>
      <b/>
      <u/>
      <sz val="10"/>
      <name val="Verdana"/>
      <family val="2"/>
    </font>
    <font>
      <b/>
      <sz val="9"/>
      <color theme="0" tint="-0.34998626667073579"/>
      <name val="Verdana"/>
      <family val="2"/>
    </font>
    <font>
      <b/>
      <u/>
      <sz val="9"/>
      <color theme="0" tint="-0.34998626667073579"/>
      <name val="Verdana"/>
      <family val="2"/>
    </font>
    <font>
      <i/>
      <sz val="11"/>
      <color theme="1"/>
      <name val="Calibri"/>
      <family val="2"/>
      <scheme val="minor"/>
    </font>
    <font>
      <i/>
      <sz val="9"/>
      <color theme="0" tint="-0.34998626667073579"/>
      <name val="Verdana"/>
      <family val="2"/>
    </font>
    <font>
      <b/>
      <sz val="9"/>
      <color rgb="FFF5EFDF"/>
      <name val="Verdana"/>
      <family val="2"/>
    </font>
    <font>
      <sz val="9"/>
      <color rgb="FFF5EFDF"/>
      <name val="Verdana"/>
      <family val="2"/>
    </font>
    <font>
      <b/>
      <sz val="11"/>
      <color theme="0" tint="-0.34998626667073579"/>
      <name val="Calibri"/>
      <family val="2"/>
      <scheme val="minor"/>
    </font>
    <font>
      <sz val="10"/>
      <color theme="0" tint="-0.34998626667073579"/>
      <name val="Verdana"/>
      <family val="2"/>
    </font>
    <font>
      <sz val="9"/>
      <color theme="1"/>
      <name val="Calibri"/>
      <family val="2"/>
      <scheme val="minor"/>
    </font>
    <font>
      <b/>
      <sz val="9"/>
      <color theme="0" tint="-0.34998626667073579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8"/>
      <name val="Verdana"/>
      <family val="2"/>
    </font>
    <font>
      <b/>
      <sz val="12"/>
      <color theme="5" tint="-0.249977111117893"/>
      <name val="Verdana"/>
      <family val="2"/>
    </font>
    <font>
      <sz val="11"/>
      <color theme="0"/>
      <name val="Calibri"/>
      <family val="2"/>
      <scheme val="minor"/>
    </font>
    <font>
      <sz val="7"/>
      <color theme="0" tint="-0.34998626667073579"/>
      <name val="Verdana"/>
      <family val="2"/>
    </font>
    <font>
      <b/>
      <sz val="11"/>
      <color rgb="FFF5EFDF"/>
      <name val="Calibri"/>
      <family val="2"/>
      <scheme val="minor"/>
    </font>
    <font>
      <b/>
      <sz val="10"/>
      <color theme="4" tint="-0.249977111117893"/>
      <name val="Verdana"/>
      <family val="2"/>
    </font>
    <font>
      <sz val="10"/>
      <color theme="4" tint="-0.249977111117893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5EFDF"/>
        <bgColor indexed="64"/>
      </patternFill>
    </fill>
    <fill>
      <patternFill patternType="solid">
        <fgColor rgb="FFE4DEC8"/>
        <bgColor indexed="64"/>
      </patternFill>
    </fill>
    <fill>
      <patternFill patternType="solid">
        <fgColor rgb="FFE2E0CA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4DFA4"/>
        <bgColor indexed="64"/>
      </patternFill>
    </fill>
    <fill>
      <patternFill patternType="solid">
        <fgColor theme="5" tint="0.39997558519241921"/>
        <bgColor indexed="64"/>
      </patternFill>
    </fill>
  </fills>
  <borders count="10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 style="medium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/>
      <top/>
      <bottom/>
      <diagonal/>
    </border>
    <border>
      <left/>
      <right style="medium">
        <color theme="5"/>
      </right>
      <top/>
      <bottom/>
      <diagonal/>
    </border>
    <border>
      <left style="medium">
        <color theme="5"/>
      </left>
      <right/>
      <top/>
      <bottom style="medium">
        <color theme="5"/>
      </bottom>
      <diagonal/>
    </border>
    <border>
      <left/>
      <right/>
      <top/>
      <bottom style="medium">
        <color theme="5"/>
      </bottom>
      <diagonal/>
    </border>
    <border>
      <left/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 style="medium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medium">
        <color theme="5"/>
      </right>
      <top style="thin">
        <color theme="5"/>
      </top>
      <bottom/>
      <diagonal/>
    </border>
    <border>
      <left/>
      <right style="medium">
        <color theme="5"/>
      </right>
      <top style="thin">
        <color theme="5"/>
      </top>
      <bottom style="thin">
        <color theme="5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4" fillId="0" borderId="0" applyNumberFormat="0" applyFill="0" applyBorder="0" applyAlignment="0" applyProtection="0"/>
  </cellStyleXfs>
  <cellXfs count="692">
    <xf numFmtId="0" fontId="0" fillId="0" borderId="0" xfId="0"/>
    <xf numFmtId="0" fontId="0" fillId="2" borderId="0" xfId="0" applyFill="1"/>
    <xf numFmtId="0" fontId="19" fillId="4" borderId="0" xfId="0" applyFont="1" applyFill="1" applyAlignment="1">
      <alignment vertical="top"/>
    </xf>
    <xf numFmtId="0" fontId="7" fillId="9" borderId="5" xfId="0" applyFont="1" applyFill="1" applyBorder="1"/>
    <xf numFmtId="0" fontId="17" fillId="7" borderId="0" xfId="0" applyFont="1" applyFill="1"/>
    <xf numFmtId="0" fontId="34" fillId="7" borderId="0" xfId="0" applyFont="1" applyFill="1"/>
    <xf numFmtId="0" fontId="34" fillId="7" borderId="5" xfId="0" applyFont="1" applyFill="1" applyBorder="1"/>
    <xf numFmtId="0" fontId="3" fillId="7" borderId="5" xfId="0" applyFont="1" applyFill="1" applyBorder="1" applyAlignment="1">
      <alignment horizontal="center" vertical="center" wrapText="1"/>
    </xf>
    <xf numFmtId="0" fontId="0" fillId="9" borderId="0" xfId="0" applyFill="1"/>
    <xf numFmtId="3" fontId="17" fillId="7" borderId="41" xfId="0" applyNumberFormat="1" applyFont="1" applyFill="1" applyBorder="1" applyAlignment="1">
      <alignment horizontal="center"/>
    </xf>
    <xf numFmtId="167" fontId="18" fillId="3" borderId="41" xfId="0" applyNumberFormat="1" applyFont="1" applyFill="1" applyBorder="1" applyAlignment="1">
      <alignment horizontal="center"/>
    </xf>
    <xf numFmtId="0" fontId="12" fillId="9" borderId="0" xfId="0" applyFont="1" applyFill="1" applyAlignment="1">
      <alignment horizontal="center" vertical="top" wrapText="1"/>
    </xf>
    <xf numFmtId="0" fontId="12" fillId="9" borderId="0" xfId="4" quotePrefix="1" applyFont="1" applyFill="1"/>
    <xf numFmtId="0" fontId="32" fillId="7" borderId="0" xfId="0" applyFont="1" applyFill="1"/>
    <xf numFmtId="0" fontId="18" fillId="6" borderId="11" xfId="0" applyFont="1" applyFill="1" applyBorder="1" applyAlignment="1" applyProtection="1">
      <alignment horizontal="center"/>
      <protection locked="0"/>
    </xf>
    <xf numFmtId="0" fontId="3" fillId="7" borderId="19" xfId="0" applyFont="1" applyFill="1" applyBorder="1"/>
    <xf numFmtId="0" fontId="3" fillId="7" borderId="41" xfId="0" applyFont="1" applyFill="1" applyBorder="1" applyAlignment="1">
      <alignment horizontal="center"/>
    </xf>
    <xf numFmtId="0" fontId="0" fillId="7" borderId="0" xfId="0" applyFill="1"/>
    <xf numFmtId="0" fontId="3" fillId="7" borderId="0" xfId="0" applyFont="1" applyFill="1"/>
    <xf numFmtId="166" fontId="3" fillId="7" borderId="7" xfId="1" applyNumberFormat="1" applyFont="1" applyFill="1" applyBorder="1" applyProtection="1"/>
    <xf numFmtId="0" fontId="14" fillId="7" borderId="38" xfId="0" applyFont="1" applyFill="1" applyBorder="1" applyAlignment="1">
      <alignment horizontal="center"/>
    </xf>
    <xf numFmtId="0" fontId="14" fillId="7" borderId="47" xfId="0" applyFont="1" applyFill="1" applyBorder="1" applyAlignment="1">
      <alignment horizontal="center"/>
    </xf>
    <xf numFmtId="1" fontId="14" fillId="7" borderId="46" xfId="0" applyNumberFormat="1" applyFont="1" applyFill="1" applyBorder="1" applyAlignment="1">
      <alignment horizontal="center"/>
    </xf>
    <xf numFmtId="1" fontId="14" fillId="7" borderId="40" xfId="0" applyNumberFormat="1" applyFont="1" applyFill="1" applyBorder="1" applyAlignment="1">
      <alignment horizontal="center"/>
    </xf>
    <xf numFmtId="0" fontId="14" fillId="7" borderId="4" xfId="0" applyFont="1" applyFill="1" applyBorder="1"/>
    <xf numFmtId="166" fontId="14" fillId="7" borderId="0" xfId="1" applyNumberFormat="1" applyFont="1" applyFill="1" applyBorder="1" applyProtection="1"/>
    <xf numFmtId="166" fontId="14" fillId="7" borderId="7" xfId="1" applyNumberFormat="1" applyFont="1" applyFill="1" applyBorder="1" applyProtection="1"/>
    <xf numFmtId="0" fontId="14" fillId="7" borderId="9" xfId="0" applyFont="1" applyFill="1" applyBorder="1"/>
    <xf numFmtId="166" fontId="14" fillId="7" borderId="11" xfId="1" applyNumberFormat="1" applyFont="1" applyFill="1" applyBorder="1" applyProtection="1"/>
    <xf numFmtId="166" fontId="40" fillId="7" borderId="13" xfId="1" applyNumberFormat="1" applyFont="1" applyFill="1" applyBorder="1" applyProtection="1"/>
    <xf numFmtId="166" fontId="14" fillId="7" borderId="6" xfId="1" applyNumberFormat="1" applyFont="1" applyFill="1" applyBorder="1" applyProtection="1"/>
    <xf numFmtId="0" fontId="24" fillId="9" borderId="0" xfId="5" applyFill="1" applyBorder="1" applyAlignment="1" applyProtection="1">
      <alignment horizontal="left" vertical="top" wrapText="1"/>
    </xf>
    <xf numFmtId="0" fontId="12" fillId="9" borderId="0" xfId="4" quotePrefix="1" applyFont="1" applyFill="1" applyAlignment="1">
      <alignment vertical="center"/>
    </xf>
    <xf numFmtId="0" fontId="3" fillId="7" borderId="0" xfId="4" quotePrefix="1" applyFill="1"/>
    <xf numFmtId="3" fontId="3" fillId="7" borderId="0" xfId="4" applyNumberFormat="1" applyFill="1"/>
    <xf numFmtId="0" fontId="3" fillId="7" borderId="0" xfId="4" applyFill="1"/>
    <xf numFmtId="0" fontId="9" fillId="11" borderId="26" xfId="4" applyFont="1" applyFill="1" applyBorder="1" applyAlignment="1">
      <alignment horizontal="center" vertical="center"/>
    </xf>
    <xf numFmtId="0" fontId="9" fillId="7" borderId="0" xfId="4" applyFont="1" applyFill="1" applyAlignment="1">
      <alignment horizontal="center"/>
    </xf>
    <xf numFmtId="0" fontId="3" fillId="7" borderId="30" xfId="4" applyFill="1" applyBorder="1"/>
    <xf numFmtId="3" fontId="3" fillId="7" borderId="12" xfId="4" applyNumberFormat="1" applyFill="1" applyBorder="1"/>
    <xf numFmtId="0" fontId="43" fillId="7" borderId="30" xfId="4" quotePrefix="1" applyFont="1" applyFill="1" applyBorder="1"/>
    <xf numFmtId="3" fontId="14" fillId="7" borderId="12" xfId="4" applyNumberFormat="1" applyFont="1" applyFill="1" applyBorder="1" applyAlignment="1">
      <alignment horizontal="right"/>
    </xf>
    <xf numFmtId="3" fontId="14" fillId="7" borderId="12" xfId="4" applyNumberFormat="1" applyFont="1" applyFill="1" applyBorder="1"/>
    <xf numFmtId="0" fontId="14" fillId="7" borderId="12" xfId="4" applyFont="1" applyFill="1" applyBorder="1"/>
    <xf numFmtId="3" fontId="14" fillId="7" borderId="31" xfId="4" applyNumberFormat="1" applyFont="1" applyFill="1" applyBorder="1"/>
    <xf numFmtId="3" fontId="14" fillId="7" borderId="31" xfId="4" quotePrefix="1" applyNumberFormat="1" applyFont="1" applyFill="1" applyBorder="1"/>
    <xf numFmtId="0" fontId="14" fillId="7" borderId="30" xfId="4" applyFont="1" applyFill="1" applyBorder="1"/>
    <xf numFmtId="0" fontId="14" fillId="7" borderId="30" xfId="4" quotePrefix="1" applyFont="1" applyFill="1" applyBorder="1"/>
    <xf numFmtId="2" fontId="14" fillId="7" borderId="12" xfId="3" applyNumberFormat="1" applyFont="1" applyFill="1" applyBorder="1" applyProtection="1"/>
    <xf numFmtId="0" fontId="14" fillId="7" borderId="33" xfId="4" applyFont="1" applyFill="1" applyBorder="1"/>
    <xf numFmtId="2" fontId="14" fillId="7" borderId="34" xfId="3" applyNumberFormat="1" applyFont="1" applyFill="1" applyBorder="1" applyAlignment="1" applyProtection="1">
      <alignment horizontal="right"/>
    </xf>
    <xf numFmtId="3" fontId="3" fillId="7" borderId="0" xfId="4" applyNumberFormat="1" applyFill="1" applyAlignment="1">
      <alignment horizontal="right"/>
    </xf>
    <xf numFmtId="4" fontId="3" fillId="7" borderId="0" xfId="4" applyNumberFormat="1" applyFill="1"/>
    <xf numFmtId="3" fontId="3" fillId="7" borderId="19" xfId="4" applyNumberFormat="1" applyFill="1" applyBorder="1"/>
    <xf numFmtId="3" fontId="44" fillId="7" borderId="0" xfId="4" applyNumberFormat="1" applyFont="1" applyFill="1"/>
    <xf numFmtId="0" fontId="14" fillId="7" borderId="19" xfId="4" applyFont="1" applyFill="1" applyBorder="1"/>
    <xf numFmtId="3" fontId="14" fillId="7" borderId="41" xfId="4" applyNumberFormat="1" applyFont="1" applyFill="1" applyBorder="1"/>
    <xf numFmtId="3" fontId="11" fillId="9" borderId="0" xfId="4" applyNumberFormat="1" applyFont="1" applyFill="1"/>
    <xf numFmtId="0" fontId="35" fillId="8" borderId="0" xfId="0" applyFont="1" applyFill="1" applyAlignment="1">
      <alignment horizontal="center" vertical="center"/>
    </xf>
    <xf numFmtId="0" fontId="3" fillId="8" borderId="0" xfId="0" applyFont="1" applyFill="1"/>
    <xf numFmtId="0" fontId="17" fillId="8" borderId="0" xfId="0" applyFont="1" applyFill="1"/>
    <xf numFmtId="0" fontId="0" fillId="8" borderId="0" xfId="0" applyFill="1"/>
    <xf numFmtId="3" fontId="40" fillId="7" borderId="41" xfId="4" quotePrefix="1" applyNumberFormat="1" applyFont="1" applyFill="1" applyBorder="1"/>
    <xf numFmtId="3" fontId="14" fillId="7" borderId="22" xfId="4" applyNumberFormat="1" applyFont="1" applyFill="1" applyBorder="1" applyAlignment="1">
      <alignment horizontal="right"/>
    </xf>
    <xf numFmtId="3" fontId="14" fillId="7" borderId="19" xfId="4" applyNumberFormat="1" applyFont="1" applyFill="1" applyBorder="1"/>
    <xf numFmtId="3" fontId="14" fillId="7" borderId="41" xfId="4" applyNumberFormat="1" applyFont="1" applyFill="1" applyBorder="1" applyAlignment="1">
      <alignment horizontal="right"/>
    </xf>
    <xf numFmtId="3" fontId="40" fillId="7" borderId="67" xfId="4" applyNumberFormat="1" applyFont="1" applyFill="1" applyBorder="1"/>
    <xf numFmtId="3" fontId="3" fillId="7" borderId="0" xfId="4" quotePrefix="1" applyNumberFormat="1" applyFill="1"/>
    <xf numFmtId="3" fontId="14" fillId="7" borderId="34" xfId="4" applyNumberFormat="1" applyFont="1" applyFill="1" applyBorder="1" applyAlignment="1">
      <alignment horizontal="right"/>
    </xf>
    <xf numFmtId="3" fontId="14" fillId="7" borderId="36" xfId="4" applyNumberFormat="1" applyFont="1" applyFill="1" applyBorder="1"/>
    <xf numFmtId="3" fontId="14" fillId="7" borderId="19" xfId="4" applyNumberFormat="1" applyFont="1" applyFill="1" applyBorder="1" applyAlignment="1">
      <alignment horizontal="right"/>
    </xf>
    <xf numFmtId="3" fontId="9" fillId="11" borderId="47" xfId="4" applyNumberFormat="1" applyFont="1" applyFill="1" applyBorder="1" applyAlignment="1">
      <alignment horizontal="center" vertical="center" wrapText="1"/>
    </xf>
    <xf numFmtId="3" fontId="9" fillId="11" borderId="51" xfId="4" applyNumberFormat="1" applyFont="1" applyFill="1" applyBorder="1" applyAlignment="1">
      <alignment horizontal="center" vertical="center" wrapText="1"/>
    </xf>
    <xf numFmtId="3" fontId="14" fillId="7" borderId="39" xfId="4" applyNumberFormat="1" applyFont="1" applyFill="1" applyBorder="1"/>
    <xf numFmtId="3" fontId="3" fillId="7" borderId="27" xfId="4" applyNumberFormat="1" applyFill="1" applyBorder="1"/>
    <xf numFmtId="3" fontId="3" fillId="7" borderId="34" xfId="4" applyNumberFormat="1" applyFill="1" applyBorder="1"/>
    <xf numFmtId="4" fontId="14" fillId="7" borderId="39" xfId="4" applyNumberFormat="1" applyFont="1" applyFill="1" applyBorder="1"/>
    <xf numFmtId="4" fontId="14" fillId="7" borderId="52" xfId="4" applyNumberFormat="1" applyFont="1" applyFill="1" applyBorder="1"/>
    <xf numFmtId="3" fontId="14" fillId="7" borderId="27" xfId="4" applyNumberFormat="1" applyFont="1" applyFill="1" applyBorder="1"/>
    <xf numFmtId="4" fontId="14" fillId="7" borderId="34" xfId="4" applyNumberFormat="1" applyFont="1" applyFill="1" applyBorder="1"/>
    <xf numFmtId="0" fontId="48" fillId="8" borderId="21" xfId="0" applyFont="1" applyFill="1" applyBorder="1"/>
    <xf numFmtId="0" fontId="18" fillId="8" borderId="21" xfId="0" applyFont="1" applyFill="1" applyBorder="1" applyAlignment="1">
      <alignment horizontal="center" vertical="center"/>
    </xf>
    <xf numFmtId="0" fontId="17" fillId="7" borderId="2" xfId="0" applyFont="1" applyFill="1" applyBorder="1"/>
    <xf numFmtId="0" fontId="14" fillId="7" borderId="57" xfId="0" applyFont="1" applyFill="1" applyBorder="1"/>
    <xf numFmtId="0" fontId="14" fillId="7" borderId="59" xfId="0" applyFont="1" applyFill="1" applyBorder="1" applyAlignment="1">
      <alignment horizontal="center"/>
    </xf>
    <xf numFmtId="0" fontId="14" fillId="7" borderId="7" xfId="0" applyFont="1" applyFill="1" applyBorder="1" applyAlignment="1">
      <alignment horizontal="left"/>
    </xf>
    <xf numFmtId="166" fontId="14" fillId="7" borderId="57" xfId="1" applyNumberFormat="1" applyFont="1" applyFill="1" applyBorder="1" applyProtection="1"/>
    <xf numFmtId="0" fontId="14" fillId="7" borderId="59" xfId="0" applyFont="1" applyFill="1" applyBorder="1"/>
    <xf numFmtId="0" fontId="14" fillId="7" borderId="58" xfId="0" applyFont="1" applyFill="1" applyBorder="1"/>
    <xf numFmtId="166" fontId="14" fillId="7" borderId="7" xfId="0" applyNumberFormat="1" applyFont="1" applyFill="1" applyBorder="1" applyAlignment="1">
      <alignment horizontal="left"/>
    </xf>
    <xf numFmtId="0" fontId="43" fillId="7" borderId="57" xfId="0" applyFont="1" applyFill="1" applyBorder="1"/>
    <xf numFmtId="166" fontId="14" fillId="7" borderId="7" xfId="0" applyNumberFormat="1" applyFont="1" applyFill="1" applyBorder="1" applyAlignment="1">
      <alignment horizontal="center"/>
    </xf>
    <xf numFmtId="0" fontId="14" fillId="7" borderId="62" xfId="0" applyFont="1" applyFill="1" applyBorder="1"/>
    <xf numFmtId="0" fontId="14" fillId="7" borderId="0" xfId="0" applyFont="1" applyFill="1"/>
    <xf numFmtId="0" fontId="14" fillId="7" borderId="7" xfId="0" applyFont="1" applyFill="1" applyBorder="1"/>
    <xf numFmtId="166" fontId="14" fillId="7" borderId="60" xfId="1" applyNumberFormat="1" applyFont="1" applyFill="1" applyBorder="1" applyProtection="1"/>
    <xf numFmtId="2" fontId="14" fillId="7" borderId="7" xfId="3" applyNumberFormat="1" applyFont="1" applyFill="1" applyBorder="1" applyProtection="1"/>
    <xf numFmtId="0" fontId="14" fillId="7" borderId="17" xfId="0" applyFont="1" applyFill="1" applyBorder="1"/>
    <xf numFmtId="166" fontId="14" fillId="7" borderId="63" xfId="1" applyNumberFormat="1" applyFont="1" applyFill="1" applyBorder="1" applyProtection="1"/>
    <xf numFmtId="0" fontId="14" fillId="7" borderId="8" xfId="0" applyFont="1" applyFill="1" applyBorder="1"/>
    <xf numFmtId="9" fontId="40" fillId="7" borderId="18" xfId="3" applyFont="1" applyFill="1" applyBorder="1" applyProtection="1"/>
    <xf numFmtId="0" fontId="17" fillId="7" borderId="32" xfId="0" applyFont="1" applyFill="1" applyBorder="1"/>
    <xf numFmtId="0" fontId="3" fillId="8" borderId="0" xfId="0" applyFont="1" applyFill="1" applyAlignment="1">
      <alignment vertical="center"/>
    </xf>
    <xf numFmtId="0" fontId="3" fillId="7" borderId="0" xfId="0" applyFont="1" applyFill="1" applyAlignment="1">
      <alignment vertical="center"/>
    </xf>
    <xf numFmtId="0" fontId="18" fillId="11" borderId="61" xfId="0" applyFont="1" applyFill="1" applyBorder="1"/>
    <xf numFmtId="0" fontId="18" fillId="6" borderId="50" xfId="0" applyFont="1" applyFill="1" applyBorder="1" applyAlignment="1" applyProtection="1">
      <alignment horizontal="center"/>
      <protection locked="0"/>
    </xf>
    <xf numFmtId="0" fontId="41" fillId="7" borderId="20" xfId="0" applyFont="1" applyFill="1" applyBorder="1"/>
    <xf numFmtId="0" fontId="14" fillId="7" borderId="21" xfId="0" applyFont="1" applyFill="1" applyBorder="1"/>
    <xf numFmtId="0" fontId="14" fillId="7" borderId="22" xfId="0" applyFont="1" applyFill="1" applyBorder="1"/>
    <xf numFmtId="0" fontId="14" fillId="7" borderId="23" xfId="0" applyFont="1" applyFill="1" applyBorder="1"/>
    <xf numFmtId="167" fontId="14" fillId="7" borderId="0" xfId="2" applyNumberFormat="1" applyFont="1" applyFill="1" applyBorder="1" applyProtection="1"/>
    <xf numFmtId="167" fontId="14" fillId="7" borderId="24" xfId="2" applyNumberFormat="1" applyFont="1" applyFill="1" applyBorder="1" applyProtection="1"/>
    <xf numFmtId="168" fontId="18" fillId="5" borderId="11" xfId="2" applyNumberFormat="1" applyFont="1" applyFill="1" applyBorder="1" applyProtection="1"/>
    <xf numFmtId="0" fontId="18" fillId="11" borderId="61" xfId="0" applyFont="1" applyFill="1" applyBorder="1" applyAlignment="1">
      <alignment horizontal="left" vertical="center"/>
    </xf>
    <xf numFmtId="0" fontId="9" fillId="7" borderId="9" xfId="0" applyFont="1" applyFill="1" applyBorder="1"/>
    <xf numFmtId="0" fontId="3" fillId="7" borderId="10" xfId="0" applyFont="1" applyFill="1" applyBorder="1"/>
    <xf numFmtId="3" fontId="15" fillId="7" borderId="0" xfId="4" applyNumberFormat="1" applyFont="1" applyFill="1" applyAlignment="1">
      <alignment vertical="center" wrapText="1"/>
    </xf>
    <xf numFmtId="3" fontId="9" fillId="7" borderId="5" xfId="4" applyNumberFormat="1" applyFont="1" applyFill="1" applyBorder="1"/>
    <xf numFmtId="3" fontId="9" fillId="7" borderId="8" xfId="4" applyNumberFormat="1" applyFont="1" applyFill="1" applyBorder="1" applyAlignment="1">
      <alignment horizontal="right"/>
    </xf>
    <xf numFmtId="3" fontId="14" fillId="7" borderId="68" xfId="4" applyNumberFormat="1" applyFont="1" applyFill="1" applyBorder="1" applyAlignment="1">
      <alignment horizontal="right"/>
    </xf>
    <xf numFmtId="3" fontId="14" fillId="7" borderId="16" xfId="4" applyNumberFormat="1" applyFont="1" applyFill="1" applyBorder="1" applyAlignment="1">
      <alignment horizontal="right"/>
    </xf>
    <xf numFmtId="2" fontId="14" fillId="7" borderId="35" xfId="3" applyNumberFormat="1" applyFont="1" applyFill="1" applyBorder="1" applyAlignment="1" applyProtection="1">
      <alignment horizontal="right"/>
    </xf>
    <xf numFmtId="0" fontId="14" fillId="7" borderId="14" xfId="4" applyFont="1" applyFill="1" applyBorder="1"/>
    <xf numFmtId="3" fontId="14" fillId="7" borderId="69" xfId="4" applyNumberFormat="1" applyFont="1" applyFill="1" applyBorder="1" applyAlignment="1">
      <alignment horizontal="right"/>
    </xf>
    <xf numFmtId="4" fontId="14" fillId="7" borderId="20" xfId="4" applyNumberFormat="1" applyFont="1" applyFill="1" applyBorder="1" applyAlignment="1">
      <alignment horizontal="left"/>
    </xf>
    <xf numFmtId="0" fontId="14" fillId="7" borderId="0" xfId="4" applyFont="1" applyFill="1"/>
    <xf numFmtId="2" fontId="14" fillId="7" borderId="0" xfId="3" applyNumberFormat="1" applyFont="1" applyFill="1" applyBorder="1" applyAlignment="1" applyProtection="1">
      <alignment horizontal="right"/>
    </xf>
    <xf numFmtId="4" fontId="14" fillId="7" borderId="0" xfId="4" applyNumberFormat="1" applyFont="1" applyFill="1"/>
    <xf numFmtId="0" fontId="3" fillId="7" borderId="4" xfId="4" applyFill="1" applyBorder="1"/>
    <xf numFmtId="3" fontId="3" fillId="7" borderId="7" xfId="4" applyNumberFormat="1" applyFill="1" applyBorder="1"/>
    <xf numFmtId="3" fontId="3" fillId="7" borderId="4" xfId="4" applyNumberFormat="1" applyFill="1" applyBorder="1"/>
    <xf numFmtId="4" fontId="3" fillId="7" borderId="7" xfId="4" applyNumberFormat="1" applyFill="1" applyBorder="1"/>
    <xf numFmtId="3" fontId="14" fillId="7" borderId="71" xfId="4" applyNumberFormat="1" applyFont="1" applyFill="1" applyBorder="1"/>
    <xf numFmtId="3" fontId="14" fillId="7" borderId="14" xfId="4" applyNumberFormat="1" applyFont="1" applyFill="1" applyBorder="1"/>
    <xf numFmtId="0" fontId="14" fillId="7" borderId="17" xfId="4" quotePrefix="1" applyFont="1" applyFill="1" applyBorder="1"/>
    <xf numFmtId="4" fontId="14" fillId="7" borderId="70" xfId="4" applyNumberFormat="1" applyFont="1" applyFill="1" applyBorder="1" applyAlignment="1">
      <alignment horizontal="left"/>
    </xf>
    <xf numFmtId="0" fontId="0" fillId="7" borderId="7" xfId="0" applyFill="1" applyBorder="1"/>
    <xf numFmtId="0" fontId="14" fillId="7" borderId="37" xfId="4" quotePrefix="1" applyFont="1" applyFill="1" applyBorder="1"/>
    <xf numFmtId="3" fontId="40" fillId="7" borderId="55" xfId="4" applyNumberFormat="1" applyFont="1" applyFill="1" applyBorder="1"/>
    <xf numFmtId="0" fontId="17" fillId="7" borderId="24" xfId="0" applyFont="1" applyFill="1" applyBorder="1"/>
    <xf numFmtId="0" fontId="40" fillId="7" borderId="4" xfId="0" applyFont="1" applyFill="1" applyBorder="1"/>
    <xf numFmtId="0" fontId="40" fillId="7" borderId="0" xfId="0" applyFont="1" applyFill="1"/>
    <xf numFmtId="0" fontId="14" fillId="7" borderId="0" xfId="0" applyFont="1" applyFill="1" applyAlignment="1">
      <alignment horizontal="left"/>
    </xf>
    <xf numFmtId="0" fontId="14" fillId="7" borderId="75" xfId="0" applyFont="1" applyFill="1" applyBorder="1" applyAlignment="1">
      <alignment horizontal="center"/>
    </xf>
    <xf numFmtId="0" fontId="3" fillId="8" borderId="14" xfId="4" applyFill="1" applyBorder="1"/>
    <xf numFmtId="0" fontId="3" fillId="8" borderId="30" xfId="4" applyFill="1" applyBorder="1" applyAlignment="1">
      <alignment horizontal="left"/>
    </xf>
    <xf numFmtId="0" fontId="3" fillId="8" borderId="14" xfId="4" applyFill="1" applyBorder="1" applyAlignment="1">
      <alignment horizontal="left"/>
    </xf>
    <xf numFmtId="0" fontId="3" fillId="8" borderId="30" xfId="4" applyFill="1" applyBorder="1"/>
    <xf numFmtId="0" fontId="9" fillId="11" borderId="26" xfId="4" applyFont="1" applyFill="1" applyBorder="1" applyAlignment="1">
      <alignment vertical="center"/>
    </xf>
    <xf numFmtId="2" fontId="14" fillId="7" borderId="16" xfId="3" applyNumberFormat="1" applyFont="1" applyFill="1" applyBorder="1" applyAlignment="1" applyProtection="1">
      <alignment horizontal="right"/>
    </xf>
    <xf numFmtId="0" fontId="3" fillId="8" borderId="33" xfId="4" applyFill="1" applyBorder="1"/>
    <xf numFmtId="0" fontId="9" fillId="7" borderId="9" xfId="4" quotePrefix="1" applyFont="1" applyFill="1" applyBorder="1"/>
    <xf numFmtId="168" fontId="9" fillId="5" borderId="50" xfId="4" applyNumberFormat="1" applyFont="1" applyFill="1" applyBorder="1" applyAlignment="1">
      <alignment horizontal="right"/>
    </xf>
    <xf numFmtId="4" fontId="3" fillId="10" borderId="1" xfId="4" applyNumberFormat="1" applyFill="1" applyBorder="1"/>
    <xf numFmtId="4" fontId="3" fillId="10" borderId="3" xfId="4" applyNumberFormat="1" applyFill="1" applyBorder="1"/>
    <xf numFmtId="3" fontId="3" fillId="10" borderId="1" xfId="4" applyNumberFormat="1" applyFill="1" applyBorder="1"/>
    <xf numFmtId="3" fontId="3" fillId="10" borderId="3" xfId="4" applyNumberFormat="1" applyFill="1" applyBorder="1"/>
    <xf numFmtId="0" fontId="3" fillId="7" borderId="0" xfId="0" applyFont="1" applyFill="1" applyAlignment="1">
      <alignment vertical="top"/>
    </xf>
    <xf numFmtId="0" fontId="17" fillId="7" borderId="0" xfId="0" applyFont="1" applyFill="1" applyAlignment="1">
      <alignment vertical="top"/>
    </xf>
    <xf numFmtId="0" fontId="17" fillId="7" borderId="24" xfId="0" applyFont="1" applyFill="1" applyBorder="1" applyAlignment="1">
      <alignment wrapText="1"/>
    </xf>
    <xf numFmtId="0" fontId="40" fillId="7" borderId="17" xfId="0" applyFont="1" applyFill="1" applyBorder="1"/>
    <xf numFmtId="166" fontId="14" fillId="7" borderId="8" xfId="1" applyNumberFormat="1" applyFont="1" applyFill="1" applyBorder="1" applyProtection="1"/>
    <xf numFmtId="166" fontId="14" fillId="7" borderId="18" xfId="1" applyNumberFormat="1" applyFont="1" applyFill="1" applyBorder="1" applyProtection="1"/>
    <xf numFmtId="0" fontId="45" fillId="7" borderId="0" xfId="0" applyFont="1" applyFill="1"/>
    <xf numFmtId="166" fontId="45" fillId="7" borderId="0" xfId="1" applyNumberFormat="1" applyFont="1" applyFill="1" applyBorder="1" applyAlignment="1" applyProtection="1">
      <alignment horizontal="left" vertical="center"/>
    </xf>
    <xf numFmtId="0" fontId="45" fillId="7" borderId="0" xfId="0" applyFont="1" applyFill="1" applyAlignment="1">
      <alignment horizontal="left" vertical="center"/>
    </xf>
    <xf numFmtId="167" fontId="45" fillId="7" borderId="0" xfId="2" quotePrefix="1" applyNumberFormat="1" applyFont="1" applyFill="1" applyBorder="1" applyAlignment="1" applyProtection="1">
      <alignment horizontal="left" vertical="center"/>
    </xf>
    <xf numFmtId="0" fontId="17" fillId="7" borderId="24" xfId="0" applyFont="1" applyFill="1" applyBorder="1" applyAlignment="1">
      <alignment horizontal="center"/>
    </xf>
    <xf numFmtId="0" fontId="45" fillId="7" borderId="0" xfId="0" quotePrefix="1" applyFont="1" applyFill="1" applyAlignment="1">
      <alignment horizontal="center"/>
    </xf>
    <xf numFmtId="0" fontId="45" fillId="7" borderId="0" xfId="0" applyFont="1" applyFill="1" applyAlignment="1">
      <alignment horizontal="center"/>
    </xf>
    <xf numFmtId="0" fontId="9" fillId="11" borderId="26" xfId="0" applyFont="1" applyFill="1" applyBorder="1" applyAlignment="1">
      <alignment horizontal="center" vertical="center"/>
    </xf>
    <xf numFmtId="167" fontId="14" fillId="7" borderId="40" xfId="2" applyNumberFormat="1" applyFont="1" applyFill="1" applyBorder="1" applyProtection="1"/>
    <xf numFmtId="0" fontId="9" fillId="11" borderId="28" xfId="0" applyFont="1" applyFill="1" applyBorder="1" applyAlignment="1">
      <alignment horizontal="center" vertical="center" wrapText="1"/>
    </xf>
    <xf numFmtId="0" fontId="17" fillId="9" borderId="0" xfId="0" applyFont="1" applyFill="1" applyAlignment="1">
      <alignment horizontal="left" vertical="center"/>
    </xf>
    <xf numFmtId="0" fontId="17" fillId="9" borderId="0" xfId="0" applyFont="1" applyFill="1" applyAlignment="1">
      <alignment horizontal="left"/>
    </xf>
    <xf numFmtId="0" fontId="9" fillId="9" borderId="0" xfId="0" applyFont="1" applyFill="1" applyAlignment="1">
      <alignment vertical="center"/>
    </xf>
    <xf numFmtId="0" fontId="3" fillId="9" borderId="0" xfId="0" applyFont="1" applyFill="1" applyAlignment="1">
      <alignment vertical="center"/>
    </xf>
    <xf numFmtId="0" fontId="0" fillId="9" borderId="25" xfId="0" applyFill="1" applyBorder="1"/>
    <xf numFmtId="0" fontId="3" fillId="9" borderId="5" xfId="0" applyFont="1" applyFill="1" applyBorder="1" applyAlignment="1">
      <alignment vertical="center"/>
    </xf>
    <xf numFmtId="0" fontId="17" fillId="7" borderId="2" xfId="0" applyFont="1" applyFill="1" applyBorder="1" applyAlignment="1">
      <alignment horizontal="right"/>
    </xf>
    <xf numFmtId="0" fontId="17" fillId="7" borderId="21" xfId="0" applyFont="1" applyFill="1" applyBorder="1"/>
    <xf numFmtId="0" fontId="17" fillId="7" borderId="21" xfId="0" applyFont="1" applyFill="1" applyBorder="1" applyAlignment="1">
      <alignment horizontal="right"/>
    </xf>
    <xf numFmtId="0" fontId="18" fillId="9" borderId="20" xfId="0" applyFont="1" applyFill="1" applyBorder="1"/>
    <xf numFmtId="0" fontId="3" fillId="9" borderId="21" xfId="0" applyFont="1" applyFill="1" applyBorder="1" applyAlignment="1">
      <alignment vertical="center"/>
    </xf>
    <xf numFmtId="0" fontId="17" fillId="9" borderId="0" xfId="0" applyFont="1" applyFill="1" applyAlignment="1">
      <alignment vertical="center"/>
    </xf>
    <xf numFmtId="0" fontId="17" fillId="9" borderId="23" xfId="0" applyFont="1" applyFill="1" applyBorder="1"/>
    <xf numFmtId="0" fontId="14" fillId="7" borderId="63" xfId="0" quotePrefix="1" applyFont="1" applyFill="1" applyBorder="1" applyAlignment="1">
      <alignment horizontal="center" vertical="center"/>
    </xf>
    <xf numFmtId="167" fontId="14" fillId="7" borderId="63" xfId="2" quotePrefix="1" applyNumberFormat="1" applyFont="1" applyFill="1" applyBorder="1" applyAlignment="1" applyProtection="1">
      <alignment horizontal="center" vertical="center"/>
    </xf>
    <xf numFmtId="0" fontId="14" fillId="7" borderId="83" xfId="0" applyFont="1" applyFill="1" applyBorder="1" applyAlignment="1">
      <alignment horizontal="center" vertical="center"/>
    </xf>
    <xf numFmtId="1" fontId="14" fillId="7" borderId="84" xfId="2" applyNumberFormat="1" applyFont="1" applyFill="1" applyBorder="1" applyAlignment="1" applyProtection="1">
      <alignment horizontal="center" vertical="center"/>
    </xf>
    <xf numFmtId="0" fontId="14" fillId="7" borderId="8" xfId="0" quotePrefix="1" applyFont="1" applyFill="1" applyBorder="1" applyAlignment="1">
      <alignment horizontal="right"/>
    </xf>
    <xf numFmtId="0" fontId="14" fillId="7" borderId="18" xfId="0" applyFont="1" applyFill="1" applyBorder="1"/>
    <xf numFmtId="0" fontId="14" fillId="7" borderId="63" xfId="0" applyFont="1" applyFill="1" applyBorder="1" applyAlignment="1">
      <alignment horizontal="center"/>
    </xf>
    <xf numFmtId="168" fontId="14" fillId="7" borderId="84" xfId="2" applyNumberFormat="1" applyFont="1" applyFill="1" applyBorder="1" applyAlignment="1" applyProtection="1">
      <alignment horizontal="center" vertical="center"/>
    </xf>
    <xf numFmtId="0" fontId="3" fillId="9" borderId="14" xfId="4" applyFill="1" applyBorder="1"/>
    <xf numFmtId="3" fontId="9" fillId="11" borderId="47" xfId="4" applyNumberFormat="1" applyFont="1" applyFill="1" applyBorder="1" applyAlignment="1">
      <alignment horizontal="center" wrapText="1"/>
    </xf>
    <xf numFmtId="0" fontId="3" fillId="9" borderId="71" xfId="4" applyFill="1" applyBorder="1"/>
    <xf numFmtId="3" fontId="3" fillId="11" borderId="27" xfId="4" applyNumberFormat="1" applyFill="1" applyBorder="1" applyAlignment="1">
      <alignment horizontal="center" vertical="center" wrapText="1"/>
    </xf>
    <xf numFmtId="3" fontId="3" fillId="11" borderId="29" xfId="4" applyNumberFormat="1" applyFill="1" applyBorder="1" applyAlignment="1">
      <alignment horizontal="center" vertical="center"/>
    </xf>
    <xf numFmtId="3" fontId="3" fillId="11" borderId="53" xfId="4" applyNumberFormat="1" applyFill="1" applyBorder="1" applyAlignment="1">
      <alignment horizontal="center" vertical="center"/>
    </xf>
    <xf numFmtId="0" fontId="48" fillId="8" borderId="5" xfId="0" applyFont="1" applyFill="1" applyBorder="1"/>
    <xf numFmtId="0" fontId="18" fillId="8" borderId="5" xfId="0" applyFont="1" applyFill="1" applyBorder="1" applyAlignment="1">
      <alignment horizontal="center" vertical="center"/>
    </xf>
    <xf numFmtId="0" fontId="3" fillId="9" borderId="0" xfId="4" quotePrefix="1" applyFill="1" applyAlignment="1">
      <alignment vertical="center"/>
    </xf>
    <xf numFmtId="0" fontId="20" fillId="4" borderId="0" xfId="0" applyFont="1" applyFill="1"/>
    <xf numFmtId="0" fontId="17" fillId="4" borderId="0" xfId="0" applyFont="1" applyFill="1" applyAlignment="1">
      <alignment vertical="top" wrapText="1"/>
    </xf>
    <xf numFmtId="0" fontId="20" fillId="4" borderId="89" xfId="0" applyFont="1" applyFill="1" applyBorder="1"/>
    <xf numFmtId="0" fontId="20" fillId="4" borderId="90" xfId="0" applyFont="1" applyFill="1" applyBorder="1"/>
    <xf numFmtId="0" fontId="19" fillId="4" borderId="90" xfId="0" applyFont="1" applyFill="1" applyBorder="1" applyAlignment="1">
      <alignment vertical="top"/>
    </xf>
    <xf numFmtId="0" fontId="17" fillId="4" borderId="89" xfId="0" applyFont="1" applyFill="1" applyBorder="1" applyAlignment="1">
      <alignment vertical="top" wrapText="1"/>
    </xf>
    <xf numFmtId="0" fontId="17" fillId="4" borderId="90" xfId="0" applyFont="1" applyFill="1" applyBorder="1" applyAlignment="1">
      <alignment vertical="top" wrapText="1"/>
    </xf>
    <xf numFmtId="3" fontId="17" fillId="7" borderId="19" xfId="0" applyNumberFormat="1" applyFont="1" applyFill="1" applyBorder="1" applyAlignment="1">
      <alignment horizontal="right"/>
    </xf>
    <xf numFmtId="167" fontId="18" fillId="3" borderId="19" xfId="0" applyNumberFormat="1" applyFont="1" applyFill="1" applyBorder="1" applyAlignment="1">
      <alignment horizontal="right"/>
    </xf>
    <xf numFmtId="168" fontId="3" fillId="7" borderId="19" xfId="0" applyNumberFormat="1" applyFont="1" applyFill="1" applyBorder="1" applyAlignment="1">
      <alignment horizontal="right"/>
    </xf>
    <xf numFmtId="0" fontId="24" fillId="9" borderId="0" xfId="5" applyFill="1" applyBorder="1" applyAlignment="1" applyProtection="1">
      <alignment vertical="top" wrapText="1"/>
    </xf>
    <xf numFmtId="0" fontId="32" fillId="9" borderId="0" xfId="5" applyFont="1" applyFill="1" applyBorder="1" applyAlignment="1" applyProtection="1">
      <alignment horizontal="center" vertical="top" wrapText="1"/>
    </xf>
    <xf numFmtId="0" fontId="32" fillId="9" borderId="0" xfId="5" applyFont="1" applyFill="1" applyBorder="1" applyAlignment="1" applyProtection="1">
      <alignment vertical="top" wrapText="1"/>
    </xf>
    <xf numFmtId="0" fontId="6" fillId="9" borderId="0" xfId="0" applyFont="1" applyFill="1" applyAlignment="1">
      <alignment vertical="top" wrapText="1"/>
    </xf>
    <xf numFmtId="0" fontId="12" fillId="9" borderId="0" xfId="0" applyFont="1" applyFill="1" applyAlignment="1">
      <alignment vertical="top" wrapText="1"/>
    </xf>
    <xf numFmtId="0" fontId="26" fillId="9" borderId="0" xfId="0" applyFont="1" applyFill="1" applyAlignment="1">
      <alignment vertical="top" wrapText="1"/>
    </xf>
    <xf numFmtId="0" fontId="26" fillId="9" borderId="0" xfId="0" applyFont="1" applyFill="1"/>
    <xf numFmtId="0" fontId="27" fillId="9" borderId="0" xfId="0" applyFont="1" applyFill="1" applyAlignment="1">
      <alignment vertical="top"/>
    </xf>
    <xf numFmtId="0" fontId="27" fillId="9" borderId="0" xfId="0" applyFont="1" applyFill="1"/>
    <xf numFmtId="0" fontId="12" fillId="9" borderId="0" xfId="0" applyFont="1" applyFill="1"/>
    <xf numFmtId="0" fontId="37" fillId="9" borderId="0" xfId="0" applyFont="1" applyFill="1" applyAlignment="1">
      <alignment horizontal="right" vertical="center"/>
    </xf>
    <xf numFmtId="0" fontId="7" fillId="9" borderId="0" xfId="0" applyFont="1" applyFill="1"/>
    <xf numFmtId="0" fontId="27" fillId="9" borderId="0" xfId="0" applyFont="1" applyFill="1" applyAlignment="1">
      <alignment horizontal="center" vertical="center"/>
    </xf>
    <xf numFmtId="0" fontId="28" fillId="9" borderId="0" xfId="0" applyFont="1" applyFill="1"/>
    <xf numFmtId="0" fontId="31" fillId="9" borderId="0" xfId="0" applyFont="1" applyFill="1"/>
    <xf numFmtId="0" fontId="27" fillId="9" borderId="0" xfId="0" applyFont="1" applyFill="1" applyAlignment="1">
      <alignment horizontal="center" vertical="top"/>
    </xf>
    <xf numFmtId="0" fontId="27" fillId="9" borderId="0" xfId="0" applyFont="1" applyFill="1" applyAlignment="1">
      <alignment horizontal="center"/>
    </xf>
    <xf numFmtId="0" fontId="12" fillId="9" borderId="0" xfId="0" applyFont="1" applyFill="1" applyAlignment="1">
      <alignment vertical="center" wrapText="1"/>
    </xf>
    <xf numFmtId="0" fontId="12" fillId="9" borderId="0" xfId="0" applyFont="1" applyFill="1" applyAlignment="1">
      <alignment horizontal="center" vertical="center" wrapText="1"/>
    </xf>
    <xf numFmtId="0" fontId="27" fillId="9" borderId="0" xfId="0" quotePrefix="1" applyFont="1" applyFill="1" applyAlignment="1">
      <alignment horizontal="center" vertical="center" wrapText="1"/>
    </xf>
    <xf numFmtId="0" fontId="27" fillId="9" borderId="0" xfId="0" applyFont="1" applyFill="1" applyAlignment="1">
      <alignment horizontal="center" vertical="center" wrapText="1"/>
    </xf>
    <xf numFmtId="0" fontId="39" fillId="9" borderId="0" xfId="0" applyFont="1" applyFill="1" applyAlignment="1">
      <alignment horizontal="left"/>
    </xf>
    <xf numFmtId="0" fontId="38" fillId="9" borderId="0" xfId="0" applyFont="1" applyFill="1" applyAlignment="1">
      <alignment horizontal="left"/>
    </xf>
    <xf numFmtId="0" fontId="27" fillId="9" borderId="0" xfId="0" quotePrefix="1" applyFont="1" applyFill="1" applyAlignment="1">
      <alignment horizontal="center" vertical="top"/>
    </xf>
    <xf numFmtId="0" fontId="28" fillId="9" borderId="0" xfId="0" applyFont="1" applyFill="1" applyAlignment="1">
      <alignment horizontal="left"/>
    </xf>
    <xf numFmtId="0" fontId="27" fillId="9" borderId="0" xfId="0" applyFont="1" applyFill="1" applyAlignment="1">
      <alignment horizontal="left" vertical="center"/>
    </xf>
    <xf numFmtId="0" fontId="12" fillId="9" borderId="0" xfId="0" quotePrefix="1" applyFont="1" applyFill="1" applyAlignment="1">
      <alignment horizontal="center" vertical="top"/>
    </xf>
    <xf numFmtId="0" fontId="12" fillId="9" borderId="0" xfId="0" quotePrefix="1" applyFont="1" applyFill="1" applyAlignment="1">
      <alignment horizontal="center" vertical="center"/>
    </xf>
    <xf numFmtId="0" fontId="28" fillId="9" borderId="0" xfId="0" quotePrefix="1" applyFont="1" applyFill="1" applyAlignment="1">
      <alignment vertical="center"/>
    </xf>
    <xf numFmtId="0" fontId="12" fillId="9" borderId="0" xfId="0" quotePrefix="1" applyFont="1" applyFill="1" applyAlignment="1">
      <alignment horizontal="left" vertical="center"/>
    </xf>
    <xf numFmtId="168" fontId="9" fillId="5" borderId="3" xfId="4" applyNumberFormat="1" applyFont="1" applyFill="1" applyBorder="1" applyAlignment="1">
      <alignment horizontal="center" vertical="center"/>
    </xf>
    <xf numFmtId="0" fontId="3" fillId="11" borderId="10" xfId="0" applyFont="1" applyFill="1" applyBorder="1" applyAlignment="1">
      <alignment horizontal="left" vertical="center"/>
    </xf>
    <xf numFmtId="0" fontId="3" fillId="11" borderId="9" xfId="0" applyFont="1" applyFill="1" applyBorder="1" applyAlignment="1">
      <alignment vertical="center"/>
    </xf>
    <xf numFmtId="0" fontId="3" fillId="11" borderId="10" xfId="0" applyFont="1" applyFill="1" applyBorder="1" applyAlignment="1">
      <alignment vertical="center"/>
    </xf>
    <xf numFmtId="168" fontId="3" fillId="7" borderId="12" xfId="0" applyNumberFormat="1" applyFont="1" applyFill="1" applyBorder="1" applyAlignment="1">
      <alignment horizontal="right"/>
    </xf>
    <xf numFmtId="168" fontId="9" fillId="5" borderId="18" xfId="4" applyNumberFormat="1" applyFont="1" applyFill="1" applyBorder="1" applyAlignment="1">
      <alignment vertical="center"/>
    </xf>
    <xf numFmtId="168" fontId="9" fillId="5" borderId="3" xfId="4" applyNumberFormat="1" applyFont="1" applyFill="1" applyBorder="1" applyAlignment="1">
      <alignment horizontal="center" vertical="center" wrapText="1"/>
    </xf>
    <xf numFmtId="168" fontId="9" fillId="5" borderId="18" xfId="4" applyNumberFormat="1" applyFont="1" applyFill="1" applyBorder="1" applyAlignment="1">
      <alignment vertical="center" wrapText="1"/>
    </xf>
    <xf numFmtId="0" fontId="9" fillId="11" borderId="68" xfId="0" applyFont="1" applyFill="1" applyBorder="1" applyAlignment="1">
      <alignment horizontal="center" vertical="center" wrapText="1"/>
    </xf>
    <xf numFmtId="0" fontId="17" fillId="8" borderId="14" xfId="0" applyFont="1" applyFill="1" applyBorder="1" applyAlignment="1">
      <alignment horizontal="center"/>
    </xf>
    <xf numFmtId="0" fontId="17" fillId="8" borderId="96" xfId="0" applyFont="1" applyFill="1" applyBorder="1" applyAlignment="1">
      <alignment horizontal="center"/>
    </xf>
    <xf numFmtId="0" fontId="17" fillId="8" borderId="19" xfId="0" applyFont="1" applyFill="1" applyBorder="1" applyAlignment="1">
      <alignment horizontal="center"/>
    </xf>
    <xf numFmtId="0" fontId="17" fillId="8" borderId="20" xfId="0" applyFont="1" applyFill="1" applyBorder="1" applyAlignment="1">
      <alignment horizontal="center"/>
    </xf>
    <xf numFmtId="0" fontId="17" fillId="8" borderId="21" xfId="0" applyFont="1" applyFill="1" applyBorder="1" applyAlignment="1">
      <alignment horizontal="center"/>
    </xf>
    <xf numFmtId="0" fontId="17" fillId="8" borderId="15" xfId="0" applyFont="1" applyFill="1" applyBorder="1" applyAlignment="1">
      <alignment horizontal="center"/>
    </xf>
    <xf numFmtId="166" fontId="14" fillId="7" borderId="10" xfId="1" applyNumberFormat="1" applyFont="1" applyFill="1" applyBorder="1" applyAlignment="1" applyProtection="1"/>
    <xf numFmtId="0" fontId="14" fillId="7" borderId="10" xfId="0" applyFont="1" applyFill="1" applyBorder="1"/>
    <xf numFmtId="0" fontId="9" fillId="11" borderId="26" xfId="0" applyFont="1" applyFill="1" applyBorder="1" applyAlignment="1">
      <alignment horizontal="center" vertical="center" wrapText="1"/>
    </xf>
    <xf numFmtId="166" fontId="3" fillId="7" borderId="32" xfId="1" applyNumberFormat="1" applyFont="1" applyFill="1" applyBorder="1" applyProtection="1"/>
    <xf numFmtId="166" fontId="14" fillId="7" borderId="45" xfId="1" applyNumberFormat="1" applyFont="1" applyFill="1" applyBorder="1" applyProtection="1"/>
    <xf numFmtId="0" fontId="17" fillId="7" borderId="8" xfId="0" applyFont="1" applyFill="1" applyBorder="1" applyAlignment="1">
      <alignment wrapText="1"/>
    </xf>
    <xf numFmtId="0" fontId="17" fillId="8" borderId="14" xfId="0" applyFont="1" applyFill="1" applyBorder="1" applyAlignment="1">
      <alignment horizontal="center" vertical="center"/>
    </xf>
    <xf numFmtId="0" fontId="9" fillId="11" borderId="38" xfId="0" applyFont="1" applyFill="1" applyBorder="1" applyAlignment="1">
      <alignment horizontal="center" vertical="center" wrapText="1"/>
    </xf>
    <xf numFmtId="0" fontId="9" fillId="11" borderId="65" xfId="0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89" xfId="0" applyFill="1" applyBorder="1"/>
    <xf numFmtId="0" fontId="0" fillId="4" borderId="90" xfId="0" applyFill="1" applyBorder="1"/>
    <xf numFmtId="0" fontId="0" fillId="4" borderId="91" xfId="0" applyFill="1" applyBorder="1"/>
    <xf numFmtId="0" fontId="0" fillId="4" borderId="92" xfId="0" applyFill="1" applyBorder="1"/>
    <xf numFmtId="0" fontId="0" fillId="4" borderId="93" xfId="0" applyFill="1" applyBorder="1"/>
    <xf numFmtId="0" fontId="0" fillId="4" borderId="103" xfId="0" applyFill="1" applyBorder="1" applyAlignment="1">
      <alignment horizontal="center"/>
    </xf>
    <xf numFmtId="0" fontId="18" fillId="6" borderId="11" xfId="0" applyFont="1" applyFill="1" applyBorder="1" applyAlignment="1" applyProtection="1">
      <alignment horizontal="center" vertical="center"/>
      <protection locked="0" hidden="1"/>
    </xf>
    <xf numFmtId="0" fontId="18" fillId="6" borderId="3" xfId="0" applyFont="1" applyFill="1" applyBorder="1" applyAlignment="1" applyProtection="1">
      <alignment horizontal="center" vertical="center"/>
      <protection locked="0" hidden="1"/>
    </xf>
    <xf numFmtId="0" fontId="12" fillId="9" borderId="0" xfId="0" applyFont="1" applyFill="1" applyAlignment="1">
      <alignment horizontal="left" vertical="top" wrapText="1"/>
    </xf>
    <xf numFmtId="0" fontId="27" fillId="9" borderId="0" xfId="0" applyFont="1" applyFill="1" applyAlignment="1">
      <alignment horizontal="left"/>
    </xf>
    <xf numFmtId="0" fontId="12" fillId="9" borderId="0" xfId="0" applyFont="1" applyFill="1" applyAlignment="1">
      <alignment horizontal="left" vertical="center" wrapText="1"/>
    </xf>
    <xf numFmtId="0" fontId="12" fillId="9" borderId="0" xfId="4" applyFont="1" applyFill="1" applyAlignment="1">
      <alignment horizontal="left" vertical="top" wrapText="1"/>
    </xf>
    <xf numFmtId="0" fontId="12" fillId="9" borderId="0" xfId="0" applyFont="1" applyFill="1" applyAlignment="1">
      <alignment horizontal="left" wrapText="1"/>
    </xf>
    <xf numFmtId="0" fontId="12" fillId="9" borderId="5" xfId="0" applyFont="1" applyFill="1" applyBorder="1" applyAlignment="1">
      <alignment horizontal="left" vertical="top" wrapText="1"/>
    </xf>
    <xf numFmtId="0" fontId="12" fillId="9" borderId="0" xfId="0" applyFont="1" applyFill="1" applyAlignment="1">
      <alignment horizontal="left"/>
    </xf>
    <xf numFmtId="0" fontId="9" fillId="11" borderId="12" xfId="0" applyFont="1" applyFill="1" applyBorder="1" applyAlignment="1">
      <alignment horizontal="center"/>
    </xf>
    <xf numFmtId="0" fontId="17" fillId="7" borderId="0" xfId="0" applyFont="1" applyFill="1" applyAlignment="1">
      <alignment horizontal="left"/>
    </xf>
    <xf numFmtId="0" fontId="17" fillId="7" borderId="0" xfId="0" applyFont="1" applyFill="1" applyAlignment="1">
      <alignment horizontal="center"/>
    </xf>
    <xf numFmtId="0" fontId="0" fillId="4" borderId="99" xfId="0" applyFill="1" applyBorder="1" applyAlignment="1">
      <alignment horizontal="center"/>
    </xf>
    <xf numFmtId="0" fontId="14" fillId="7" borderId="46" xfId="0" applyFont="1" applyFill="1" applyBorder="1" applyAlignment="1">
      <alignment horizontal="center"/>
    </xf>
    <xf numFmtId="0" fontId="14" fillId="7" borderId="82" xfId="0" applyFont="1" applyFill="1" applyBorder="1" applyAlignment="1">
      <alignment horizontal="center" vertical="center"/>
    </xf>
    <xf numFmtId="0" fontId="9" fillId="11" borderId="38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2" fillId="2" borderId="0" xfId="4" quotePrefix="1" applyFont="1" applyFill="1"/>
    <xf numFmtId="0" fontId="12" fillId="2" borderId="0" xfId="0" applyFont="1" applyFill="1" applyAlignment="1">
      <alignment horizontal="left" vertical="center" wrapText="1"/>
    </xf>
    <xf numFmtId="0" fontId="12" fillId="2" borderId="0" xfId="4" quotePrefix="1" applyFont="1" applyFill="1" applyAlignment="1">
      <alignment vertical="top"/>
    </xf>
    <xf numFmtId="0" fontId="12" fillId="2" borderId="0" xfId="0" applyFont="1" applyFill="1" applyAlignment="1">
      <alignment vertical="center"/>
    </xf>
    <xf numFmtId="0" fontId="12" fillId="2" borderId="0" xfId="4" applyFont="1" applyFill="1" applyAlignment="1">
      <alignment horizontal="left" vertical="top" wrapText="1"/>
    </xf>
    <xf numFmtId="0" fontId="27" fillId="2" borderId="0" xfId="0" quotePrefix="1" applyFont="1" applyFill="1" applyAlignment="1">
      <alignment horizontal="center" vertical="center" wrapText="1"/>
    </xf>
    <xf numFmtId="0" fontId="12" fillId="2" borderId="0" xfId="4" quotePrefix="1" applyFont="1" applyFill="1" applyAlignment="1">
      <alignment vertical="center"/>
    </xf>
    <xf numFmtId="0" fontId="12" fillId="2" borderId="0" xfId="0" applyFont="1" applyFill="1" applyAlignment="1">
      <alignment vertical="top" wrapText="1"/>
    </xf>
    <xf numFmtId="0" fontId="0" fillId="9" borderId="1" xfId="0" applyFill="1" applyBorder="1"/>
    <xf numFmtId="0" fontId="0" fillId="9" borderId="3" xfId="0" applyFill="1" applyBorder="1"/>
    <xf numFmtId="0" fontId="0" fillId="9" borderId="4" xfId="0" applyFill="1" applyBorder="1"/>
    <xf numFmtId="0" fontId="0" fillId="9" borderId="7" xfId="0" applyFill="1" applyBorder="1"/>
    <xf numFmtId="0" fontId="8" fillId="9" borderId="7" xfId="0" applyFont="1" applyFill="1" applyBorder="1"/>
    <xf numFmtId="0" fontId="28" fillId="9" borderId="7" xfId="0" applyFont="1" applyFill="1" applyBorder="1" applyAlignment="1">
      <alignment wrapText="1"/>
    </xf>
    <xf numFmtId="0" fontId="0" fillId="9" borderId="17" xfId="0" applyFill="1" applyBorder="1"/>
    <xf numFmtId="0" fontId="0" fillId="9" borderId="8" xfId="0" applyFill="1" applyBorder="1"/>
    <xf numFmtId="0" fontId="27" fillId="9" borderId="8" xfId="0" applyFont="1" applyFill="1" applyBorder="1" applyAlignment="1">
      <alignment horizontal="left"/>
    </xf>
    <xf numFmtId="0" fontId="12" fillId="9" borderId="8" xfId="0" applyFont="1" applyFill="1" applyBorder="1" applyAlignment="1">
      <alignment horizontal="left" vertical="top" wrapText="1"/>
    </xf>
    <xf numFmtId="0" fontId="0" fillId="9" borderId="18" xfId="0" applyFill="1" applyBorder="1"/>
    <xf numFmtId="0" fontId="25" fillId="8" borderId="1" xfId="0" applyFont="1" applyFill="1" applyBorder="1"/>
    <xf numFmtId="0" fontId="25" fillId="8" borderId="3" xfId="0" applyFont="1" applyFill="1" applyBorder="1"/>
    <xf numFmtId="0" fontId="26" fillId="8" borderId="4" xfId="0" applyFont="1" applyFill="1" applyBorder="1" applyAlignment="1">
      <alignment wrapText="1"/>
    </xf>
    <xf numFmtId="0" fontId="6" fillId="8" borderId="0" xfId="0" applyFont="1" applyFill="1" applyAlignment="1">
      <alignment vertical="top" wrapText="1"/>
    </xf>
    <xf numFmtId="0" fontId="26" fillId="8" borderId="7" xfId="0" applyFont="1" applyFill="1" applyBorder="1" applyAlignment="1">
      <alignment wrapText="1"/>
    </xf>
    <xf numFmtId="0" fontId="26" fillId="8" borderId="4" xfId="0" applyFont="1" applyFill="1" applyBorder="1"/>
    <xf numFmtId="0" fontId="26" fillId="8" borderId="7" xfId="0" applyFont="1" applyFill="1" applyBorder="1"/>
    <xf numFmtId="0" fontId="26" fillId="8" borderId="4" xfId="0" applyFont="1" applyFill="1" applyBorder="1" applyAlignment="1">
      <alignment vertical="top" wrapText="1"/>
    </xf>
    <xf numFmtId="0" fontId="26" fillId="8" borderId="7" xfId="0" applyFont="1" applyFill="1" applyBorder="1" applyAlignment="1">
      <alignment vertical="top" wrapText="1"/>
    </xf>
    <xf numFmtId="0" fontId="29" fillId="8" borderId="4" xfId="0" applyFont="1" applyFill="1" applyBorder="1"/>
    <xf numFmtId="0" fontId="26" fillId="8" borderId="0" xfId="0" applyFont="1" applyFill="1"/>
    <xf numFmtId="0" fontId="26" fillId="8" borderId="4" xfId="0" applyFont="1" applyFill="1" applyBorder="1" applyAlignment="1">
      <alignment vertical="center" wrapText="1"/>
    </xf>
    <xf numFmtId="0" fontId="26" fillId="8" borderId="0" xfId="0" applyFont="1" applyFill="1" applyAlignment="1">
      <alignment vertical="center" wrapText="1"/>
    </xf>
    <xf numFmtId="0" fontId="0" fillId="8" borderId="4" xfId="0" applyFill="1" applyBorder="1" applyAlignment="1">
      <alignment vertical="top" wrapText="1"/>
    </xf>
    <xf numFmtId="0" fontId="12" fillId="8" borderId="0" xfId="0" applyFont="1" applyFill="1" applyAlignment="1">
      <alignment horizontal="center" vertical="top" wrapText="1"/>
    </xf>
    <xf numFmtId="0" fontId="0" fillId="8" borderId="17" xfId="0" applyFill="1" applyBorder="1"/>
    <xf numFmtId="0" fontId="30" fillId="8" borderId="8" xfId="0" applyFont="1" applyFill="1" applyBorder="1" applyAlignment="1">
      <alignment vertical="center"/>
    </xf>
    <xf numFmtId="0" fontId="12" fillId="8" borderId="8" xfId="0" applyFont="1" applyFill="1" applyBorder="1" applyAlignment="1">
      <alignment vertical="top" wrapText="1"/>
    </xf>
    <xf numFmtId="0" fontId="0" fillId="8" borderId="18" xfId="0" applyFill="1" applyBorder="1"/>
    <xf numFmtId="0" fontId="32" fillId="2" borderId="0" xfId="0" applyFont="1" applyFill="1"/>
    <xf numFmtId="0" fontId="36" fillId="7" borderId="4" xfId="0" applyFont="1" applyFill="1" applyBorder="1" applyAlignment="1">
      <alignment horizontal="center"/>
    </xf>
    <xf numFmtId="0" fontId="36" fillId="7" borderId="7" xfId="0" applyFont="1" applyFill="1" applyBorder="1" applyAlignment="1">
      <alignment horizontal="center"/>
    </xf>
    <xf numFmtId="0" fontId="35" fillId="7" borderId="4" xfId="0" applyFont="1" applyFill="1" applyBorder="1" applyAlignment="1">
      <alignment horizontal="center"/>
    </xf>
    <xf numFmtId="0" fontId="35" fillId="7" borderId="7" xfId="0" applyFont="1" applyFill="1" applyBorder="1" applyAlignment="1">
      <alignment horizontal="center"/>
    </xf>
    <xf numFmtId="0" fontId="35" fillId="7" borderId="96" xfId="0" applyFont="1" applyFill="1" applyBorder="1" applyAlignment="1">
      <alignment horizontal="center"/>
    </xf>
    <xf numFmtId="0" fontId="35" fillId="7" borderId="6" xfId="0" applyFont="1" applyFill="1" applyBorder="1" applyAlignment="1">
      <alignment horizontal="center"/>
    </xf>
    <xf numFmtId="0" fontId="33" fillId="7" borderId="4" xfId="0" applyFont="1" applyFill="1" applyBorder="1"/>
    <xf numFmtId="0" fontId="33" fillId="7" borderId="7" xfId="0" applyFont="1" applyFill="1" applyBorder="1"/>
    <xf numFmtId="0" fontId="33" fillId="7" borderId="96" xfId="0" applyFont="1" applyFill="1" applyBorder="1"/>
    <xf numFmtId="0" fontId="33" fillId="7" borderId="6" xfId="0" applyFont="1" applyFill="1" applyBorder="1"/>
    <xf numFmtId="0" fontId="32" fillId="7" borderId="4" xfId="0" applyFont="1" applyFill="1" applyBorder="1"/>
    <xf numFmtId="0" fontId="32" fillId="7" borderId="7" xfId="0" applyFont="1" applyFill="1" applyBorder="1"/>
    <xf numFmtId="0" fontId="0" fillId="2" borderId="0" xfId="0" applyFill="1" applyAlignment="1">
      <alignment horizontal="center"/>
    </xf>
    <xf numFmtId="0" fontId="14" fillId="2" borderId="0" xfId="0" applyFont="1" applyFill="1"/>
    <xf numFmtId="0" fontId="17" fillId="2" borderId="0" xfId="0" applyFont="1" applyFill="1"/>
    <xf numFmtId="0" fontId="9" fillId="2" borderId="0" xfId="0" applyFont="1" applyFill="1"/>
    <xf numFmtId="0" fontId="7" fillId="2" borderId="0" xfId="0" applyFont="1" applyFill="1"/>
    <xf numFmtId="1" fontId="0" fillId="2" borderId="0" xfId="0" applyNumberFormat="1" applyFill="1" applyAlignment="1">
      <alignment horizontal="center"/>
    </xf>
    <xf numFmtId="0" fontId="0" fillId="2" borderId="0" xfId="0" applyFill="1" applyAlignment="1">
      <alignment wrapText="1"/>
    </xf>
    <xf numFmtId="9" fontId="0" fillId="2" borderId="0" xfId="3" applyFont="1" applyFill="1" applyBorder="1" applyAlignment="1" applyProtection="1">
      <alignment horizontal="center"/>
    </xf>
    <xf numFmtId="0" fontId="0" fillId="2" borderId="0" xfId="0" applyFill="1" applyAlignment="1">
      <alignment horizontal="center" wrapText="1"/>
    </xf>
    <xf numFmtId="167" fontId="6" fillId="2" borderId="0" xfId="2" applyNumberFormat="1" applyFont="1" applyFill="1" applyBorder="1" applyProtection="1"/>
    <xf numFmtId="0" fontId="0" fillId="2" borderId="0" xfId="0" applyFill="1" applyAlignment="1">
      <alignment horizontal="left"/>
    </xf>
    <xf numFmtId="167" fontId="2" fillId="2" borderId="0" xfId="2" applyNumberFormat="1" applyFont="1" applyFill="1" applyBorder="1" applyProtection="1"/>
    <xf numFmtId="0" fontId="18" fillId="8" borderId="4" xfId="0" applyFont="1" applyFill="1" applyBorder="1" applyAlignment="1">
      <alignment horizontal="left" vertical="center"/>
    </xf>
    <xf numFmtId="0" fontId="35" fillId="8" borderId="7" xfId="0" applyFont="1" applyFill="1" applyBorder="1" applyAlignment="1">
      <alignment horizontal="center" vertical="center"/>
    </xf>
    <xf numFmtId="0" fontId="3" fillId="8" borderId="4" xfId="0" applyFont="1" applyFill="1" applyBorder="1"/>
    <xf numFmtId="0" fontId="0" fillId="8" borderId="7" xfId="0" applyFill="1" applyBorder="1"/>
    <xf numFmtId="0" fontId="0" fillId="8" borderId="4" xfId="0" applyFill="1" applyBorder="1" applyAlignment="1">
      <alignment horizontal="right"/>
    </xf>
    <xf numFmtId="0" fontId="0" fillId="8" borderId="6" xfId="0" applyFill="1" applyBorder="1"/>
    <xf numFmtId="0" fontId="17" fillId="7" borderId="4" xfId="0" applyFont="1" applyFill="1" applyBorder="1"/>
    <xf numFmtId="0" fontId="0" fillId="7" borderId="7" xfId="0" applyFill="1" applyBorder="1" applyAlignment="1">
      <alignment horizontal="center"/>
    </xf>
    <xf numFmtId="1" fontId="0" fillId="7" borderId="7" xfId="0" applyNumberFormat="1" applyFill="1" applyBorder="1" applyAlignment="1">
      <alignment horizontal="center"/>
    </xf>
    <xf numFmtId="0" fontId="5" fillId="7" borderId="0" xfId="0" applyFont="1" applyFill="1"/>
    <xf numFmtId="0" fontId="0" fillId="7" borderId="7" xfId="0" applyFill="1" applyBorder="1" applyAlignment="1">
      <alignment wrapText="1"/>
    </xf>
    <xf numFmtId="0" fontId="17" fillId="7" borderId="7" xfId="0" applyFont="1" applyFill="1" applyBorder="1" applyAlignment="1">
      <alignment wrapText="1"/>
    </xf>
    <xf numFmtId="0" fontId="17" fillId="7" borderId="7" xfId="0" applyFont="1" applyFill="1" applyBorder="1"/>
    <xf numFmtId="9" fontId="0" fillId="7" borderId="7" xfId="3" applyFont="1" applyFill="1" applyBorder="1" applyAlignment="1" applyProtection="1">
      <alignment horizontal="center"/>
    </xf>
    <xf numFmtId="167" fontId="17" fillId="7" borderId="0" xfId="2" applyNumberFormat="1" applyFont="1" applyFill="1" applyBorder="1" applyProtection="1"/>
    <xf numFmtId="9" fontId="17" fillId="7" borderId="0" xfId="3" applyFont="1" applyFill="1" applyBorder="1" applyAlignment="1" applyProtection="1">
      <alignment horizontal="center"/>
    </xf>
    <xf numFmtId="167" fontId="6" fillId="7" borderId="7" xfId="2" applyNumberFormat="1" applyFont="1" applyFill="1" applyBorder="1" applyProtection="1"/>
    <xf numFmtId="167" fontId="2" fillId="7" borderId="7" xfId="2" applyNumberFormat="1" applyFont="1" applyFill="1" applyBorder="1" applyProtection="1"/>
    <xf numFmtId="0" fontId="17" fillId="7" borderId="17" xfId="0" applyFont="1" applyFill="1" applyBorder="1"/>
    <xf numFmtId="0" fontId="17" fillId="7" borderId="8" xfId="0" applyFont="1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18" fillId="2" borderId="0" xfId="0" applyFont="1" applyFill="1" applyAlignment="1">
      <alignment horizontal="center" vertical="center"/>
    </xf>
    <xf numFmtId="0" fontId="48" fillId="2" borderId="0" xfId="0" applyFont="1" applyFill="1"/>
    <xf numFmtId="0" fontId="17" fillId="2" borderId="0" xfId="0" applyFont="1" applyFill="1" applyAlignment="1">
      <alignment vertical="center" wrapText="1"/>
    </xf>
    <xf numFmtId="0" fontId="11" fillId="2" borderId="0" xfId="4" applyFont="1" applyFill="1"/>
    <xf numFmtId="3" fontId="11" fillId="2" borderId="0" xfId="4" applyNumberFormat="1" applyFont="1" applyFill="1"/>
    <xf numFmtId="0" fontId="3" fillId="2" borderId="0" xfId="4" applyFill="1"/>
    <xf numFmtId="0" fontId="18" fillId="8" borderId="71" xfId="0" applyFont="1" applyFill="1" applyBorder="1" applyAlignment="1">
      <alignment horizontal="left" vertical="center"/>
    </xf>
    <xf numFmtId="0" fontId="18" fillId="8" borderId="70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vertical="center"/>
    </xf>
    <xf numFmtId="0" fontId="48" fillId="8" borderId="0" xfId="0" applyFont="1" applyFill="1" applyAlignment="1">
      <alignment vertical="center"/>
    </xf>
    <xf numFmtId="0" fontId="17" fillId="8" borderId="7" xfId="0" applyFont="1" applyFill="1" applyBorder="1"/>
    <xf numFmtId="0" fontId="17" fillId="8" borderId="4" xfId="0" applyFont="1" applyFill="1" applyBorder="1" applyAlignment="1">
      <alignment horizontal="right"/>
    </xf>
    <xf numFmtId="0" fontId="17" fillId="8" borderId="6" xfId="0" applyFont="1" applyFill="1" applyBorder="1"/>
    <xf numFmtId="0" fontId="48" fillId="7" borderId="4" xfId="0" applyFont="1" applyFill="1" applyBorder="1"/>
    <xf numFmtId="9" fontId="9" fillId="7" borderId="0" xfId="3" applyFont="1" applyFill="1" applyBorder="1" applyAlignment="1" applyProtection="1">
      <alignment horizontal="center"/>
    </xf>
    <xf numFmtId="0" fontId="9" fillId="7" borderId="7" xfId="4" applyFont="1" applyFill="1" applyBorder="1" applyAlignment="1">
      <alignment horizontal="center"/>
    </xf>
    <xf numFmtId="0" fontId="3" fillId="7" borderId="7" xfId="4" applyFill="1" applyBorder="1"/>
    <xf numFmtId="0" fontId="3" fillId="7" borderId="7" xfId="4" applyFill="1" applyBorder="1" applyAlignment="1">
      <alignment horizontal="center"/>
    </xf>
    <xf numFmtId="0" fontId="48" fillId="7" borderId="17" xfId="0" applyFont="1" applyFill="1" applyBorder="1"/>
    <xf numFmtId="0" fontId="14" fillId="7" borderId="8" xfId="4" quotePrefix="1" applyFont="1" applyFill="1" applyBorder="1"/>
    <xf numFmtId="4" fontId="14" fillId="7" borderId="8" xfId="1" applyNumberFormat="1" applyFont="1" applyFill="1" applyBorder="1" applyProtection="1"/>
    <xf numFmtId="3" fontId="3" fillId="7" borderId="8" xfId="4" applyNumberFormat="1" applyFill="1" applyBorder="1"/>
    <xf numFmtId="0" fontId="3" fillId="7" borderId="18" xfId="4" applyFill="1" applyBorder="1"/>
    <xf numFmtId="0" fontId="17" fillId="8" borderId="4" xfId="0" applyFont="1" applyFill="1" applyBorder="1" applyAlignment="1">
      <alignment horizontal="right" vertical="center"/>
    </xf>
    <xf numFmtId="0" fontId="17" fillId="8" borderId="4" xfId="0" applyFont="1" applyFill="1" applyBorder="1" applyAlignment="1">
      <alignment horizontal="right" vertical="top"/>
    </xf>
    <xf numFmtId="0" fontId="13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top"/>
    </xf>
    <xf numFmtId="0" fontId="19" fillId="2" borderId="0" xfId="0" applyFont="1" applyFill="1" applyAlignment="1">
      <alignment vertical="top" wrapText="1"/>
    </xf>
    <xf numFmtId="0" fontId="19" fillId="2" borderId="0" xfId="0" applyFont="1" applyFill="1" applyAlignment="1">
      <alignment horizontal="left" vertical="top"/>
    </xf>
    <xf numFmtId="0" fontId="19" fillId="2" borderId="0" xfId="0" applyFont="1" applyFill="1"/>
    <xf numFmtId="0" fontId="13" fillId="2" borderId="0" xfId="0" applyFont="1" applyFill="1" applyAlignment="1">
      <alignment vertical="top" wrapText="1"/>
    </xf>
    <xf numFmtId="0" fontId="11" fillId="2" borderId="0" xfId="4" applyFont="1" applyFill="1" applyProtection="1">
      <protection locked="0"/>
    </xf>
    <xf numFmtId="3" fontId="11" fillId="2" borderId="0" xfId="4" applyNumberFormat="1" applyFont="1" applyFill="1" applyProtection="1">
      <protection locked="0"/>
    </xf>
    <xf numFmtId="0" fontId="3" fillId="2" borderId="0" xfId="4" applyFill="1" applyProtection="1">
      <protection locked="0"/>
    </xf>
    <xf numFmtId="0" fontId="18" fillId="8" borderId="7" xfId="0" applyFont="1" applyFill="1" applyBorder="1" applyAlignment="1">
      <alignment horizontal="center" vertical="center"/>
    </xf>
    <xf numFmtId="0" fontId="17" fillId="8" borderId="96" xfId="0" applyFont="1" applyFill="1" applyBorder="1" applyAlignment="1">
      <alignment horizontal="left" vertical="center"/>
    </xf>
    <xf numFmtId="0" fontId="18" fillId="8" borderId="6" xfId="0" applyFont="1" applyFill="1" applyBorder="1" applyAlignment="1">
      <alignment horizontal="center" vertical="center"/>
    </xf>
    <xf numFmtId="0" fontId="0" fillId="7" borderId="4" xfId="0" applyFill="1" applyBorder="1"/>
    <xf numFmtId="0" fontId="2" fillId="7" borderId="4" xfId="0" applyFont="1" applyFill="1" applyBorder="1" applyAlignment="1">
      <alignment vertical="center"/>
    </xf>
    <xf numFmtId="0" fontId="15" fillId="7" borderId="7" xfId="4" applyFont="1" applyFill="1" applyBorder="1"/>
    <xf numFmtId="0" fontId="0" fillId="7" borderId="17" xfId="0" applyFill="1" applyBorder="1"/>
    <xf numFmtId="4" fontId="47" fillId="7" borderId="8" xfId="4" applyNumberFormat="1" applyFont="1" applyFill="1" applyBorder="1"/>
    <xf numFmtId="3" fontId="11" fillId="7" borderId="8" xfId="4" applyNumberFormat="1" applyFont="1" applyFill="1" applyBorder="1"/>
    <xf numFmtId="0" fontId="53" fillId="2" borderId="0" xfId="0" applyFont="1" applyFill="1" applyAlignment="1">
      <alignment vertical="top" wrapText="1"/>
    </xf>
    <xf numFmtId="0" fontId="0" fillId="7" borderId="1" xfId="0" applyFill="1" applyBorder="1"/>
    <xf numFmtId="0" fontId="0" fillId="7" borderId="3" xfId="0" applyFill="1" applyBorder="1"/>
    <xf numFmtId="0" fontId="18" fillId="9" borderId="71" xfId="0" applyFont="1" applyFill="1" applyBorder="1"/>
    <xf numFmtId="0" fontId="4" fillId="9" borderId="70" xfId="0" applyFont="1" applyFill="1" applyBorder="1"/>
    <xf numFmtId="0" fontId="17" fillId="9" borderId="4" xfId="0" applyFont="1" applyFill="1" applyBorder="1"/>
    <xf numFmtId="0" fontId="0" fillId="9" borderId="4" xfId="0" applyFill="1" applyBorder="1" applyAlignment="1">
      <alignment horizontal="center"/>
    </xf>
    <xf numFmtId="0" fontId="0" fillId="9" borderId="96" xfId="0" applyFill="1" applyBorder="1"/>
    <xf numFmtId="0" fontId="0" fillId="9" borderId="6" xfId="0" applyFill="1" applyBorder="1"/>
    <xf numFmtId="0" fontId="45" fillId="7" borderId="0" xfId="0" quotePrefix="1" applyFont="1" applyFill="1" applyAlignment="1">
      <alignment horizontal="left"/>
    </xf>
    <xf numFmtId="1" fontId="45" fillId="7" borderId="0" xfId="0" applyNumberFormat="1" applyFont="1" applyFill="1" applyAlignment="1">
      <alignment horizontal="left"/>
    </xf>
    <xf numFmtId="167" fontId="55" fillId="7" borderId="7" xfId="2" applyNumberFormat="1" applyFont="1" applyFill="1" applyBorder="1" applyProtection="1"/>
    <xf numFmtId="0" fontId="23" fillId="7" borderId="7" xfId="0" applyFont="1" applyFill="1" applyBorder="1" applyAlignment="1">
      <alignment vertical="top"/>
    </xf>
    <xf numFmtId="4" fontId="14" fillId="7" borderId="8" xfId="0" applyNumberFormat="1" applyFont="1" applyFill="1" applyBorder="1"/>
    <xf numFmtId="0" fontId="0" fillId="7" borderId="8" xfId="0" applyFill="1" applyBorder="1"/>
    <xf numFmtId="0" fontId="0" fillId="7" borderId="18" xfId="0" applyFill="1" applyBorder="1"/>
    <xf numFmtId="166" fontId="17" fillId="2" borderId="13" xfId="1" applyNumberFormat="1" applyFont="1" applyFill="1" applyBorder="1" applyAlignment="1" applyProtection="1">
      <alignment horizontal="center"/>
      <protection locked="0"/>
    </xf>
    <xf numFmtId="166" fontId="17" fillId="2" borderId="13" xfId="1" applyNumberFormat="1" applyFont="1" applyFill="1" applyBorder="1" applyAlignment="1" applyProtection="1">
      <alignment horizontal="center"/>
    </xf>
    <xf numFmtId="166" fontId="17" fillId="2" borderId="13" xfId="1" applyNumberFormat="1" applyFont="1" applyFill="1" applyBorder="1" applyProtection="1">
      <protection locked="0"/>
    </xf>
    <xf numFmtId="3" fontId="3" fillId="2" borderId="13" xfId="4" applyNumberFormat="1" applyFill="1" applyBorder="1" applyProtection="1">
      <protection locked="0"/>
    </xf>
    <xf numFmtId="3" fontId="3" fillId="2" borderId="13" xfId="4" applyNumberFormat="1" applyFill="1" applyBorder="1" applyAlignment="1" applyProtection="1">
      <alignment horizontal="right"/>
      <protection locked="0"/>
    </xf>
    <xf numFmtId="166" fontId="17" fillId="2" borderId="7" xfId="1" applyNumberFormat="1" applyFont="1" applyFill="1" applyBorder="1" applyAlignment="1" applyProtection="1">
      <alignment horizontal="center"/>
      <protection locked="0"/>
    </xf>
    <xf numFmtId="167" fontId="3" fillId="2" borderId="13" xfId="2" applyNumberFormat="1" applyFont="1" applyFill="1" applyBorder="1" applyProtection="1">
      <protection locked="0"/>
    </xf>
    <xf numFmtId="0" fontId="18" fillId="6" borderId="51" xfId="0" applyFont="1" applyFill="1" applyBorder="1" applyAlignment="1" applyProtection="1">
      <alignment horizontal="center"/>
      <protection locked="0" hidden="1"/>
    </xf>
    <xf numFmtId="0" fontId="18" fillId="6" borderId="51" xfId="0" applyFont="1" applyFill="1" applyBorder="1" applyAlignment="1" applyProtection="1">
      <alignment horizontal="center" vertical="center"/>
      <protection locked="0" hidden="1"/>
    </xf>
    <xf numFmtId="0" fontId="18" fillId="8" borderId="0" xfId="0" applyFont="1" applyFill="1" applyAlignment="1">
      <alignment horizontal="center" vertical="center"/>
    </xf>
    <xf numFmtId="0" fontId="24" fillId="9" borderId="0" xfId="5" applyFill="1" applyBorder="1"/>
    <xf numFmtId="0" fontId="14" fillId="7" borderId="73" xfId="4" applyFont="1" applyFill="1" applyBorder="1"/>
    <xf numFmtId="3" fontId="14" fillId="7" borderId="69" xfId="4" applyNumberFormat="1" applyFont="1" applyFill="1" applyBorder="1"/>
    <xf numFmtId="0" fontId="9" fillId="9" borderId="9" xfId="4" applyFont="1" applyFill="1" applyBorder="1"/>
    <xf numFmtId="0" fontId="9" fillId="7" borderId="10" xfId="0" applyFont="1" applyFill="1" applyBorder="1"/>
    <xf numFmtId="0" fontId="54" fillId="8" borderId="8" xfId="5" applyFont="1" applyFill="1" applyBorder="1" applyAlignment="1" applyProtection="1">
      <alignment horizontal="left" vertical="center"/>
      <protection locked="0"/>
    </xf>
    <xf numFmtId="0" fontId="24" fillId="8" borderId="8" xfId="5" applyFill="1" applyBorder="1" applyAlignment="1" applyProtection="1">
      <alignment horizontal="left" vertical="center"/>
      <protection locked="0"/>
    </xf>
    <xf numFmtId="0" fontId="56" fillId="8" borderId="0" xfId="5" applyFont="1" applyFill="1" applyBorder="1" applyAlignment="1">
      <alignment horizontal="center" vertical="top" wrapText="1"/>
    </xf>
    <xf numFmtId="0" fontId="12" fillId="8" borderId="0" xfId="0" applyFont="1" applyFill="1" applyAlignment="1">
      <alignment horizontal="center" vertical="top" wrapText="1"/>
    </xf>
    <xf numFmtId="0" fontId="12" fillId="7" borderId="0" xfId="0" applyFont="1" applyFill="1" applyAlignment="1">
      <alignment horizontal="center" vertical="top" wrapText="1"/>
    </xf>
    <xf numFmtId="0" fontId="54" fillId="8" borderId="0" xfId="0" applyFont="1" applyFill="1" applyAlignment="1">
      <alignment horizontal="left" wrapText="1"/>
    </xf>
    <xf numFmtId="0" fontId="22" fillId="8" borderId="2" xfId="0" applyFont="1" applyFill="1" applyBorder="1" applyAlignment="1">
      <alignment horizontal="center"/>
    </xf>
    <xf numFmtId="0" fontId="12" fillId="9" borderId="0" xfId="0" applyFont="1" applyFill="1" applyAlignment="1">
      <alignment horizontal="left" vertical="top" wrapText="1"/>
    </xf>
    <xf numFmtId="0" fontId="27" fillId="9" borderId="0" xfId="0" applyFont="1" applyFill="1" applyAlignment="1">
      <alignment horizontal="left"/>
    </xf>
    <xf numFmtId="0" fontId="28" fillId="9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9" borderId="0" xfId="0" applyFont="1" applyFill="1" applyAlignment="1">
      <alignment horizontal="left" vertical="center" wrapText="1"/>
    </xf>
    <xf numFmtId="0" fontId="12" fillId="9" borderId="0" xfId="4" quotePrefix="1" applyFont="1" applyFill="1" applyAlignment="1">
      <alignment horizontal="left" wrapText="1"/>
    </xf>
    <xf numFmtId="0" fontId="12" fillId="9" borderId="0" xfId="4" quotePrefix="1" applyFont="1" applyFill="1" applyAlignment="1">
      <alignment horizontal="left" vertical="top" wrapText="1"/>
    </xf>
    <xf numFmtId="0" fontId="24" fillId="9" borderId="0" xfId="5" applyFill="1" applyBorder="1"/>
    <xf numFmtId="0" fontId="12" fillId="9" borderId="0" xfId="0" applyFont="1" applyFill="1" applyAlignment="1">
      <alignment horizontal="left" vertical="top"/>
    </xf>
    <xf numFmtId="0" fontId="12" fillId="9" borderId="0" xfId="4" applyFont="1" applyFill="1" applyAlignment="1">
      <alignment horizontal="left" vertical="top" wrapText="1"/>
    </xf>
    <xf numFmtId="0" fontId="38" fillId="9" borderId="0" xfId="0" applyFont="1" applyFill="1" applyAlignment="1">
      <alignment horizontal="left" vertical="top"/>
    </xf>
    <xf numFmtId="0" fontId="12" fillId="9" borderId="0" xfId="0" applyFont="1" applyFill="1" applyAlignment="1">
      <alignment horizontal="left" wrapText="1"/>
    </xf>
    <xf numFmtId="0" fontId="12" fillId="9" borderId="0" xfId="0" applyFont="1" applyFill="1" applyAlignment="1">
      <alignment wrapText="1"/>
    </xf>
    <xf numFmtId="0" fontId="12" fillId="9" borderId="0" xfId="0" applyFont="1" applyFill="1" applyAlignment="1">
      <alignment vertical="center"/>
    </xf>
    <xf numFmtId="0" fontId="12" fillId="9" borderId="0" xfId="0" applyFont="1" applyFill="1" applyAlignment="1">
      <alignment vertical="top" wrapText="1"/>
    </xf>
    <xf numFmtId="0" fontId="12" fillId="9" borderId="5" xfId="0" applyFont="1" applyFill="1" applyBorder="1" applyAlignment="1">
      <alignment horizontal="left" vertical="top" wrapText="1"/>
    </xf>
    <xf numFmtId="0" fontId="16" fillId="9" borderId="0" xfId="0" quotePrefix="1" applyFont="1" applyFill="1" applyAlignment="1">
      <alignment horizontal="center" vertical="top" wrapText="1"/>
    </xf>
    <xf numFmtId="0" fontId="16" fillId="9" borderId="0" xfId="0" applyFont="1" applyFill="1" applyAlignment="1">
      <alignment horizontal="center" vertical="top" wrapText="1"/>
    </xf>
    <xf numFmtId="0" fontId="27" fillId="9" borderId="0" xfId="0" applyFont="1" applyFill="1" applyAlignment="1">
      <alignment horizontal="left" vertical="center" wrapText="1"/>
    </xf>
    <xf numFmtId="0" fontId="12" fillId="9" borderId="0" xfId="0" applyFont="1" applyFill="1" applyAlignment="1">
      <alignment horizontal="left"/>
    </xf>
    <xf numFmtId="0" fontId="22" fillId="9" borderId="2" xfId="0" applyFont="1" applyFill="1" applyBorder="1" applyAlignment="1">
      <alignment horizontal="center"/>
    </xf>
    <xf numFmtId="0" fontId="12" fillId="9" borderId="0" xfId="0" quotePrefix="1" applyFont="1" applyFill="1" applyAlignment="1">
      <alignment horizontal="left" vertical="top" wrapText="1"/>
    </xf>
    <xf numFmtId="0" fontId="32" fillId="9" borderId="0" xfId="5" applyFont="1" applyFill="1" applyBorder="1" applyAlignment="1" applyProtection="1">
      <alignment horizontal="left" vertical="top" wrapText="1"/>
    </xf>
    <xf numFmtId="0" fontId="9" fillId="11" borderId="19" xfId="0" applyFont="1" applyFill="1" applyBorder="1" applyAlignment="1">
      <alignment horizontal="center"/>
    </xf>
    <xf numFmtId="0" fontId="9" fillId="11" borderId="41" xfId="0" applyFont="1" applyFill="1" applyBorder="1" applyAlignment="1">
      <alignment horizontal="center"/>
    </xf>
    <xf numFmtId="0" fontId="35" fillId="7" borderId="1" xfId="0" applyFont="1" applyFill="1" applyBorder="1" applyAlignment="1">
      <alignment horizontal="center" vertical="center"/>
    </xf>
    <xf numFmtId="0" fontId="35" fillId="7" borderId="2" xfId="0" applyFont="1" applyFill="1" applyBorder="1" applyAlignment="1">
      <alignment horizontal="center" vertical="center"/>
    </xf>
    <xf numFmtId="0" fontId="35" fillId="7" borderId="3" xfId="0" applyFont="1" applyFill="1" applyBorder="1" applyAlignment="1">
      <alignment horizontal="center" vertical="center"/>
    </xf>
    <xf numFmtId="0" fontId="35" fillId="7" borderId="96" xfId="0" applyFont="1" applyFill="1" applyBorder="1" applyAlignment="1">
      <alignment horizontal="center" vertical="center"/>
    </xf>
    <xf numFmtId="0" fontId="35" fillId="7" borderId="5" xfId="0" applyFont="1" applyFill="1" applyBorder="1" applyAlignment="1">
      <alignment horizontal="center" vertical="center"/>
    </xf>
    <xf numFmtId="0" fontId="35" fillId="7" borderId="6" xfId="0" applyFont="1" applyFill="1" applyBorder="1" applyAlignment="1">
      <alignment horizontal="center" vertical="center"/>
    </xf>
    <xf numFmtId="0" fontId="17" fillId="7" borderId="12" xfId="0" applyFont="1" applyFill="1" applyBorder="1" applyAlignment="1">
      <alignment horizontal="left"/>
    </xf>
    <xf numFmtId="0" fontId="17" fillId="7" borderId="19" xfId="0" applyFont="1" applyFill="1" applyBorder="1" applyAlignment="1">
      <alignment horizontal="left"/>
    </xf>
    <xf numFmtId="0" fontId="9" fillId="11" borderId="12" xfId="0" applyFont="1" applyFill="1" applyBorder="1" applyAlignment="1">
      <alignment horizontal="center"/>
    </xf>
    <xf numFmtId="0" fontId="36" fillId="7" borderId="4" xfId="0" applyFont="1" applyFill="1" applyBorder="1" applyAlignment="1">
      <alignment horizontal="center"/>
    </xf>
    <xf numFmtId="0" fontId="36" fillId="7" borderId="0" xfId="0" applyFont="1" applyFill="1" applyAlignment="1">
      <alignment horizontal="center"/>
    </xf>
    <xf numFmtId="0" fontId="36" fillId="7" borderId="7" xfId="0" applyFont="1" applyFill="1" applyBorder="1" applyAlignment="1">
      <alignment horizontal="center"/>
    </xf>
    <xf numFmtId="0" fontId="18" fillId="7" borderId="12" xfId="0" applyFont="1" applyFill="1" applyBorder="1" applyAlignment="1">
      <alignment horizontal="left"/>
    </xf>
    <xf numFmtId="0" fontId="18" fillId="7" borderId="19" xfId="0" applyFont="1" applyFill="1" applyBorder="1" applyAlignment="1">
      <alignment horizontal="left"/>
    </xf>
    <xf numFmtId="49" fontId="17" fillId="7" borderId="12" xfId="0" applyNumberFormat="1" applyFont="1" applyFill="1" applyBorder="1" applyAlignment="1">
      <alignment horizontal="right" vertical="center"/>
    </xf>
    <xf numFmtId="49" fontId="45" fillId="7" borderId="19" xfId="0" applyNumberFormat="1" applyFont="1" applyFill="1" applyBorder="1" applyAlignment="1">
      <alignment horizontal="right" vertical="center"/>
    </xf>
    <xf numFmtId="49" fontId="45" fillId="7" borderId="41" xfId="0" applyNumberFormat="1" applyFont="1" applyFill="1" applyBorder="1" applyAlignment="1">
      <alignment horizontal="right" vertical="center"/>
    </xf>
    <xf numFmtId="0" fontId="17" fillId="7" borderId="0" xfId="0" applyFont="1" applyFill="1" applyAlignment="1">
      <alignment horizontal="left"/>
    </xf>
    <xf numFmtId="0" fontId="9" fillId="11" borderId="42" xfId="0" applyFont="1" applyFill="1" applyBorder="1" applyAlignment="1">
      <alignment horizontal="center"/>
    </xf>
    <xf numFmtId="0" fontId="9" fillId="11" borderId="12" xfId="0" applyFont="1" applyFill="1" applyBorder="1" applyAlignment="1">
      <alignment horizontal="center" vertical="center"/>
    </xf>
    <xf numFmtId="0" fontId="10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53" fillId="2" borderId="0" xfId="0" quotePrefix="1" applyFont="1" applyFill="1" applyAlignment="1">
      <alignment horizontal="left" vertical="center" wrapText="1"/>
    </xf>
    <xf numFmtId="0" fontId="53" fillId="2" borderId="0" xfId="0" applyFont="1" applyFill="1" applyAlignment="1">
      <alignment horizontal="left" vertical="center" wrapText="1"/>
    </xf>
    <xf numFmtId="0" fontId="35" fillId="7" borderId="72" xfId="0" applyFont="1" applyFill="1" applyBorder="1" applyAlignment="1">
      <alignment horizontal="center" vertical="center"/>
    </xf>
    <xf numFmtId="0" fontId="35" fillId="7" borderId="56" xfId="0" applyFont="1" applyFill="1" applyBorder="1" applyAlignment="1">
      <alignment horizontal="center" vertical="center"/>
    </xf>
    <xf numFmtId="0" fontId="35" fillId="7" borderId="53" xfId="0" applyFont="1" applyFill="1" applyBorder="1" applyAlignment="1">
      <alignment horizontal="center" vertical="center"/>
    </xf>
    <xf numFmtId="0" fontId="17" fillId="7" borderId="0" xfId="0" applyFont="1" applyFill="1" applyAlignment="1">
      <alignment horizontal="center"/>
    </xf>
    <xf numFmtId="0" fontId="17" fillId="8" borderId="26" xfId="0" applyFont="1" applyFill="1" applyBorder="1" applyAlignment="1">
      <alignment horizontal="left"/>
    </xf>
    <xf numFmtId="0" fontId="17" fillId="8" borderId="27" xfId="0" applyFont="1" applyFill="1" applyBorder="1" applyAlignment="1">
      <alignment horizontal="left"/>
    </xf>
    <xf numFmtId="0" fontId="17" fillId="8" borderId="44" xfId="0" applyFont="1" applyFill="1" applyBorder="1" applyAlignment="1">
      <alignment horizontal="left"/>
    </xf>
    <xf numFmtId="0" fontId="17" fillId="8" borderId="30" xfId="0" applyFont="1" applyFill="1" applyBorder="1" applyAlignment="1">
      <alignment horizontal="left"/>
    </xf>
    <xf numFmtId="0" fontId="17" fillId="8" borderId="12" xfId="0" applyFont="1" applyFill="1" applyBorder="1" applyAlignment="1">
      <alignment horizontal="left"/>
    </xf>
    <xf numFmtId="0" fontId="17" fillId="8" borderId="19" xfId="0" applyFont="1" applyFill="1" applyBorder="1" applyAlignment="1">
      <alignment horizontal="left"/>
    </xf>
    <xf numFmtId="0" fontId="14" fillId="7" borderId="33" xfId="0" applyFont="1" applyFill="1" applyBorder="1" applyAlignment="1">
      <alignment horizontal="left"/>
    </xf>
    <xf numFmtId="0" fontId="14" fillId="7" borderId="34" xfId="0" applyFont="1" applyFill="1" applyBorder="1" applyAlignment="1">
      <alignment horizontal="left"/>
    </xf>
    <xf numFmtId="0" fontId="14" fillId="7" borderId="104" xfId="0" applyFont="1" applyFill="1" applyBorder="1" applyAlignment="1">
      <alignment horizontal="left"/>
    </xf>
    <xf numFmtId="0" fontId="17" fillId="8" borderId="96" xfId="0" applyFont="1" applyFill="1" applyBorder="1" applyAlignment="1">
      <alignment horizontal="left"/>
    </xf>
    <xf numFmtId="0" fontId="17" fillId="8" borderId="5" xfId="0" applyFont="1" applyFill="1" applyBorder="1" applyAlignment="1">
      <alignment horizontal="left"/>
    </xf>
    <xf numFmtId="0" fontId="9" fillId="11" borderId="2" xfId="0" applyFont="1" applyFill="1" applyBorder="1" applyAlignment="1">
      <alignment horizontal="center" vertical="center" wrapText="1"/>
    </xf>
    <xf numFmtId="0" fontId="9" fillId="11" borderId="54" xfId="0" applyFont="1" applyFill="1" applyBorder="1" applyAlignment="1">
      <alignment horizontal="center" vertical="center" wrapText="1"/>
    </xf>
    <xf numFmtId="166" fontId="14" fillId="7" borderId="97" xfId="1" applyNumberFormat="1" applyFont="1" applyFill="1" applyBorder="1" applyAlignment="1" applyProtection="1">
      <alignment horizontal="center"/>
    </xf>
    <xf numFmtId="0" fontId="14" fillId="7" borderId="72" xfId="0" applyFont="1" applyFill="1" applyBorder="1" applyAlignment="1">
      <alignment horizontal="center"/>
    </xf>
    <xf numFmtId="0" fontId="14" fillId="7" borderId="64" xfId="0" applyFont="1" applyFill="1" applyBorder="1" applyAlignment="1">
      <alignment horizontal="center"/>
    </xf>
    <xf numFmtId="0" fontId="14" fillId="7" borderId="17" xfId="0" applyFont="1" applyFill="1" applyBorder="1" applyAlignment="1">
      <alignment horizontal="center"/>
    </xf>
    <xf numFmtId="0" fontId="14" fillId="7" borderId="67" xfId="0" applyFont="1" applyFill="1" applyBorder="1" applyAlignment="1">
      <alignment horizontal="center"/>
    </xf>
    <xf numFmtId="0" fontId="20" fillId="12" borderId="89" xfId="0" applyFont="1" applyFill="1" applyBorder="1" applyAlignment="1">
      <alignment horizontal="center" vertical="center"/>
    </xf>
    <xf numFmtId="0" fontId="20" fillId="12" borderId="0" xfId="0" applyFont="1" applyFill="1" applyAlignment="1">
      <alignment horizontal="center" vertical="center"/>
    </xf>
    <xf numFmtId="0" fontId="20" fillId="12" borderId="90" xfId="0" applyFont="1" applyFill="1" applyBorder="1" applyAlignment="1">
      <alignment horizontal="center" vertical="center"/>
    </xf>
    <xf numFmtId="169" fontId="19" fillId="4" borderId="94" xfId="0" applyNumberFormat="1" applyFont="1" applyFill="1" applyBorder="1" applyAlignment="1">
      <alignment horizontal="center" vertical="center" wrapText="1"/>
    </xf>
    <xf numFmtId="169" fontId="19" fillId="4" borderId="95" xfId="0" applyNumberFormat="1" applyFont="1" applyFill="1" applyBorder="1" applyAlignment="1">
      <alignment horizontal="center" vertical="center" wrapText="1"/>
    </xf>
    <xf numFmtId="0" fontId="20" fillId="4" borderId="89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19" fillId="12" borderId="89" xfId="0" applyFont="1" applyFill="1" applyBorder="1" applyAlignment="1">
      <alignment horizontal="center" vertical="center"/>
    </xf>
    <xf numFmtId="0" fontId="19" fillId="12" borderId="0" xfId="0" applyFont="1" applyFill="1" applyAlignment="1">
      <alignment horizontal="center" vertical="center"/>
    </xf>
    <xf numFmtId="0" fontId="19" fillId="12" borderId="90" xfId="0" applyFont="1" applyFill="1" applyBorder="1" applyAlignment="1">
      <alignment horizontal="center" vertical="center"/>
    </xf>
    <xf numFmtId="0" fontId="52" fillId="4" borderId="86" xfId="0" applyFont="1" applyFill="1" applyBorder="1" applyAlignment="1">
      <alignment horizontal="center" vertical="center" wrapText="1"/>
    </xf>
    <xf numFmtId="0" fontId="52" fillId="4" borderId="87" xfId="0" applyFont="1" applyFill="1" applyBorder="1" applyAlignment="1">
      <alignment horizontal="center" vertical="center" wrapText="1"/>
    </xf>
    <xf numFmtId="0" fontId="52" fillId="4" borderId="88" xfId="0" applyFont="1" applyFill="1" applyBorder="1" applyAlignment="1">
      <alignment horizontal="center" vertical="center" wrapText="1"/>
    </xf>
    <xf numFmtId="0" fontId="52" fillId="4" borderId="89" xfId="0" applyFont="1" applyFill="1" applyBorder="1" applyAlignment="1">
      <alignment horizontal="center" vertical="center" wrapText="1"/>
    </xf>
    <xf numFmtId="0" fontId="52" fillId="4" borderId="0" xfId="0" applyFont="1" applyFill="1" applyAlignment="1">
      <alignment horizontal="center" vertical="center" wrapText="1"/>
    </xf>
    <xf numFmtId="0" fontId="52" fillId="4" borderId="90" xfId="0" applyFont="1" applyFill="1" applyBorder="1" applyAlignment="1">
      <alignment horizontal="center" vertical="center" wrapText="1"/>
    </xf>
    <xf numFmtId="0" fontId="17" fillId="4" borderId="89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17" fillId="4" borderId="90" xfId="0" applyFont="1" applyFill="1" applyBorder="1" applyAlignment="1">
      <alignment horizontal="center" vertical="center" wrapText="1"/>
    </xf>
    <xf numFmtId="0" fontId="17" fillId="4" borderId="89" xfId="0" applyFont="1" applyFill="1" applyBorder="1" applyAlignment="1">
      <alignment horizontal="center" vertical="top" wrapText="1"/>
    </xf>
    <xf numFmtId="0" fontId="17" fillId="4" borderId="0" xfId="0" applyFont="1" applyFill="1" applyAlignment="1">
      <alignment horizontal="center" vertical="top" wrapText="1"/>
    </xf>
    <xf numFmtId="0" fontId="17" fillId="4" borderId="90" xfId="0" applyFont="1" applyFill="1" applyBorder="1" applyAlignment="1">
      <alignment horizontal="center" vertical="top" wrapText="1"/>
    </xf>
    <xf numFmtId="0" fontId="19" fillId="12" borderId="89" xfId="0" applyFont="1" applyFill="1" applyBorder="1" applyAlignment="1">
      <alignment horizontal="center" vertical="center" wrapText="1"/>
    </xf>
    <xf numFmtId="0" fontId="19" fillId="12" borderId="0" xfId="0" applyFont="1" applyFill="1" applyAlignment="1">
      <alignment horizontal="center" vertical="center" wrapText="1"/>
    </xf>
    <xf numFmtId="1" fontId="19" fillId="4" borderId="86" xfId="0" applyNumberFormat="1" applyFont="1" applyFill="1" applyBorder="1" applyAlignment="1" applyProtection="1">
      <alignment horizontal="center" vertical="center" wrapText="1"/>
      <protection locked="0"/>
    </xf>
    <xf numFmtId="1" fontId="19" fillId="4" borderId="88" xfId="0" applyNumberFormat="1" applyFont="1" applyFill="1" applyBorder="1" applyAlignment="1" applyProtection="1">
      <alignment horizontal="center" vertical="center" wrapText="1"/>
      <protection locked="0"/>
    </xf>
    <xf numFmtId="1" fontId="19" fillId="4" borderId="91" xfId="0" applyNumberFormat="1" applyFont="1" applyFill="1" applyBorder="1" applyAlignment="1" applyProtection="1">
      <alignment horizontal="center" vertical="center" wrapText="1"/>
      <protection locked="0"/>
    </xf>
    <xf numFmtId="1" fontId="19" fillId="4" borderId="93" xfId="0" applyNumberFormat="1" applyFont="1" applyFill="1" applyBorder="1" applyAlignment="1" applyProtection="1">
      <alignment horizontal="center" vertical="center" wrapText="1"/>
      <protection locked="0"/>
    </xf>
    <xf numFmtId="169" fontId="19" fillId="4" borderId="94" xfId="0" applyNumberFormat="1" applyFont="1" applyFill="1" applyBorder="1" applyAlignment="1" applyProtection="1">
      <alignment horizontal="center" vertical="center" wrapText="1"/>
      <protection locked="0"/>
    </xf>
    <xf numFmtId="169" fontId="19" fillId="4" borderId="95" xfId="0" applyNumberFormat="1" applyFont="1" applyFill="1" applyBorder="1" applyAlignment="1" applyProtection="1">
      <alignment horizontal="center" vertical="center" wrapText="1"/>
      <protection locked="0"/>
    </xf>
    <xf numFmtId="0" fontId="9" fillId="7" borderId="1" xfId="4" applyFont="1" applyFill="1" applyBorder="1" applyAlignment="1">
      <alignment horizontal="left" vertical="center"/>
    </xf>
    <xf numFmtId="0" fontId="9" fillId="7" borderId="17" xfId="4" applyFont="1" applyFill="1" applyBorder="1" applyAlignment="1">
      <alignment horizontal="left" vertical="center"/>
    </xf>
    <xf numFmtId="4" fontId="3" fillId="7" borderId="0" xfId="4" applyNumberFormat="1" applyFill="1" applyAlignment="1">
      <alignment horizontal="center"/>
    </xf>
    <xf numFmtId="4" fontId="3" fillId="7" borderId="7" xfId="4" applyNumberFormat="1" applyFill="1" applyBorder="1" applyAlignment="1">
      <alignment horizontal="center"/>
    </xf>
    <xf numFmtId="3" fontId="3" fillId="10" borderId="17" xfId="4" applyNumberFormat="1" applyFill="1" applyBorder="1" applyAlignment="1">
      <alignment horizontal="center"/>
    </xf>
    <xf numFmtId="3" fontId="3" fillId="10" borderId="18" xfId="4" applyNumberFormat="1" applyFill="1" applyBorder="1" applyAlignment="1">
      <alignment horizontal="center"/>
    </xf>
    <xf numFmtId="0" fontId="17" fillId="4" borderId="91" xfId="0" applyFont="1" applyFill="1" applyBorder="1" applyAlignment="1">
      <alignment horizontal="center" vertical="top" wrapText="1"/>
    </xf>
    <xf numFmtId="0" fontId="17" fillId="4" borderId="92" xfId="0" applyFont="1" applyFill="1" applyBorder="1" applyAlignment="1">
      <alignment horizontal="center" vertical="top" wrapText="1"/>
    </xf>
    <xf numFmtId="0" fontId="17" fillId="4" borderId="93" xfId="0" applyFont="1" applyFill="1" applyBorder="1" applyAlignment="1">
      <alignment horizontal="center" vertical="top" wrapText="1"/>
    </xf>
    <xf numFmtId="0" fontId="3" fillId="11" borderId="1" xfId="4" applyFill="1" applyBorder="1" applyAlignment="1">
      <alignment horizontal="center"/>
    </xf>
    <xf numFmtId="0" fontId="3" fillId="11" borderId="2" xfId="4" applyFill="1" applyBorder="1" applyAlignment="1">
      <alignment horizontal="center"/>
    </xf>
    <xf numFmtId="0" fontId="3" fillId="11" borderId="3" xfId="4" applyFill="1" applyBorder="1" applyAlignment="1">
      <alignment horizontal="center"/>
    </xf>
    <xf numFmtId="0" fontId="49" fillId="8" borderId="71" xfId="0" applyFont="1" applyFill="1" applyBorder="1" applyAlignment="1">
      <alignment horizontal="center" vertical="center"/>
    </xf>
    <xf numFmtId="0" fontId="49" fillId="8" borderId="96" xfId="0" applyFont="1" applyFill="1" applyBorder="1" applyAlignment="1">
      <alignment horizontal="center" vertical="center"/>
    </xf>
    <xf numFmtId="0" fontId="50" fillId="8" borderId="4" xfId="0" applyFont="1" applyFill="1" applyBorder="1" applyAlignment="1">
      <alignment horizontal="center" vertical="center"/>
    </xf>
    <xf numFmtId="0" fontId="50" fillId="8" borderId="96" xfId="0" applyFont="1" applyFill="1" applyBorder="1" applyAlignment="1">
      <alignment horizontal="center" vertical="center"/>
    </xf>
    <xf numFmtId="4" fontId="14" fillId="7" borderId="20" xfId="4" applyNumberFormat="1" applyFont="1" applyFill="1" applyBorder="1" applyAlignment="1">
      <alignment horizontal="center"/>
    </xf>
    <xf numFmtId="4" fontId="14" fillId="7" borderId="70" xfId="4" applyNumberFormat="1" applyFont="1" applyFill="1" applyBorder="1" applyAlignment="1">
      <alignment horizontal="center"/>
    </xf>
    <xf numFmtId="3" fontId="14" fillId="7" borderId="20" xfId="4" applyNumberFormat="1" applyFont="1" applyFill="1" applyBorder="1" applyAlignment="1">
      <alignment horizontal="center" vertical="center" wrapText="1"/>
    </xf>
    <xf numFmtId="3" fontId="14" fillId="7" borderId="70" xfId="4" applyNumberFormat="1" applyFont="1" applyFill="1" applyBorder="1" applyAlignment="1">
      <alignment horizontal="center" vertical="center" wrapText="1"/>
    </xf>
    <xf numFmtId="3" fontId="14" fillId="7" borderId="23" xfId="4" applyNumberFormat="1" applyFont="1" applyFill="1" applyBorder="1" applyAlignment="1">
      <alignment horizontal="center" vertical="center" wrapText="1"/>
    </xf>
    <xf numFmtId="3" fontId="14" fillId="7" borderId="7" xfId="4" applyNumberFormat="1" applyFont="1" applyFill="1" applyBorder="1" applyAlignment="1">
      <alignment horizontal="center" vertical="center" wrapText="1"/>
    </xf>
    <xf numFmtId="3" fontId="14" fillId="7" borderId="66" xfId="4" applyNumberFormat="1" applyFont="1" applyFill="1" applyBorder="1" applyAlignment="1">
      <alignment horizontal="center" vertical="center" wrapText="1"/>
    </xf>
    <xf numFmtId="3" fontId="14" fillId="7" borderId="18" xfId="4" applyNumberFormat="1" applyFont="1" applyFill="1" applyBorder="1" applyAlignment="1">
      <alignment horizontal="center" vertical="center" wrapText="1"/>
    </xf>
    <xf numFmtId="4" fontId="14" fillId="7" borderId="25" xfId="4" applyNumberFormat="1" applyFont="1" applyFill="1" applyBorder="1" applyAlignment="1">
      <alignment horizontal="center"/>
    </xf>
    <xf numFmtId="4" fontId="14" fillId="7" borderId="6" xfId="4" applyNumberFormat="1" applyFont="1" applyFill="1" applyBorder="1" applyAlignment="1">
      <alignment horizontal="center"/>
    </xf>
    <xf numFmtId="0" fontId="17" fillId="11" borderId="72" xfId="0" applyFont="1" applyFill="1" applyBorder="1" applyAlignment="1">
      <alignment horizontal="center"/>
    </xf>
    <xf numFmtId="0" fontId="17" fillId="11" borderId="56" xfId="0" applyFont="1" applyFill="1" applyBorder="1" applyAlignment="1">
      <alignment horizontal="center"/>
    </xf>
    <xf numFmtId="0" fontId="17" fillId="11" borderId="53" xfId="0" applyFont="1" applyFill="1" applyBorder="1" applyAlignment="1">
      <alignment horizontal="center"/>
    </xf>
    <xf numFmtId="0" fontId="3" fillId="8" borderId="0" xfId="0" applyFont="1" applyFill="1" applyAlignment="1">
      <alignment horizontal="left" vertical="center" wrapText="1"/>
    </xf>
    <xf numFmtId="0" fontId="3" fillId="8" borderId="0" xfId="0" applyFont="1" applyFill="1" applyAlignment="1">
      <alignment horizontal="left" vertical="top" wrapText="1"/>
    </xf>
    <xf numFmtId="0" fontId="21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left" vertical="top" wrapText="1"/>
    </xf>
    <xf numFmtId="0" fontId="19" fillId="2" borderId="0" xfId="0" applyFont="1" applyFill="1" applyAlignment="1">
      <alignment horizontal="left" vertical="top" wrapText="1"/>
    </xf>
    <xf numFmtId="0" fontId="19" fillId="2" borderId="0" xfId="0" applyFont="1" applyFill="1" applyAlignment="1">
      <alignment horizontal="left" vertical="top"/>
    </xf>
    <xf numFmtId="0" fontId="19" fillId="2" borderId="0" xfId="0" applyFont="1" applyFill="1" applyAlignment="1">
      <alignment horizontal="left" wrapText="1"/>
    </xf>
    <xf numFmtId="0" fontId="20" fillId="2" borderId="0" xfId="0" applyFont="1" applyFill="1" applyAlignment="1">
      <alignment horizontal="left"/>
    </xf>
    <xf numFmtId="3" fontId="14" fillId="7" borderId="25" xfId="4" applyNumberFormat="1" applyFont="1" applyFill="1" applyBorder="1" applyAlignment="1">
      <alignment horizontal="center"/>
    </xf>
    <xf numFmtId="3" fontId="14" fillId="7" borderId="6" xfId="4" applyNumberFormat="1" applyFont="1" applyFill="1" applyBorder="1" applyAlignment="1">
      <alignment horizontal="center"/>
    </xf>
    <xf numFmtId="0" fontId="3" fillId="10" borderId="17" xfId="4" applyFill="1" applyBorder="1" applyAlignment="1">
      <alignment horizontal="center"/>
    </xf>
    <xf numFmtId="0" fontId="0" fillId="10" borderId="18" xfId="0" applyFill="1" applyBorder="1" applyAlignment="1">
      <alignment horizontal="center"/>
    </xf>
    <xf numFmtId="0" fontId="46" fillId="8" borderId="71" xfId="0" applyFont="1" applyFill="1" applyBorder="1" applyAlignment="1">
      <alignment horizontal="center" vertical="center"/>
    </xf>
    <xf numFmtId="0" fontId="46" fillId="8" borderId="4" xfId="0" applyFont="1" applyFill="1" applyBorder="1" applyAlignment="1">
      <alignment horizontal="center" vertical="center"/>
    </xf>
    <xf numFmtId="0" fontId="46" fillId="8" borderId="96" xfId="0" applyFont="1" applyFill="1" applyBorder="1" applyAlignment="1">
      <alignment horizontal="center" vertical="center"/>
    </xf>
    <xf numFmtId="0" fontId="3" fillId="11" borderId="72" xfId="4" applyFill="1" applyBorder="1" applyAlignment="1">
      <alignment horizontal="center"/>
    </xf>
    <xf numFmtId="0" fontId="3" fillId="11" borderId="56" xfId="4" applyFill="1" applyBorder="1" applyAlignment="1">
      <alignment horizontal="center"/>
    </xf>
    <xf numFmtId="0" fontId="3" fillId="11" borderId="53" xfId="4" applyFill="1" applyBorder="1" applyAlignment="1">
      <alignment horizontal="center"/>
    </xf>
    <xf numFmtId="0" fontId="14" fillId="7" borderId="73" xfId="4" applyFont="1" applyFill="1" applyBorder="1" applyAlignment="1">
      <alignment horizontal="left" vertical="center"/>
    </xf>
    <xf numFmtId="0" fontId="14" fillId="7" borderId="74" xfId="4" applyFont="1" applyFill="1" applyBorder="1" applyAlignment="1">
      <alignment horizontal="left" vertical="center"/>
    </xf>
    <xf numFmtId="3" fontId="40" fillId="7" borderId="42" xfId="4" quotePrefix="1" applyNumberFormat="1" applyFont="1" applyFill="1" applyBorder="1" applyAlignment="1">
      <alignment horizontal="right" vertical="center"/>
    </xf>
    <xf numFmtId="3" fontId="40" fillId="7" borderId="43" xfId="4" quotePrefix="1" applyNumberFormat="1" applyFont="1" applyFill="1" applyBorder="1" applyAlignment="1">
      <alignment horizontal="right" vertical="center"/>
    </xf>
    <xf numFmtId="0" fontId="32" fillId="2" borderId="0" xfId="0" applyFont="1" applyFill="1" applyAlignment="1" applyProtection="1">
      <alignment horizontal="left" vertical="top" wrapText="1"/>
      <protection hidden="1"/>
    </xf>
    <xf numFmtId="0" fontId="18" fillId="11" borderId="9" xfId="0" applyFont="1" applyFill="1" applyBorder="1" applyAlignment="1">
      <alignment horizontal="center"/>
    </xf>
    <xf numFmtId="0" fontId="18" fillId="11" borderId="11" xfId="0" applyFont="1" applyFill="1" applyBorder="1" applyAlignment="1">
      <alignment horizontal="center"/>
    </xf>
    <xf numFmtId="0" fontId="0" fillId="4" borderId="89" xfId="0" applyFill="1" applyBorder="1" applyAlignment="1">
      <alignment horizontal="center" wrapText="1"/>
    </xf>
    <xf numFmtId="0" fontId="0" fillId="4" borderId="0" xfId="0" applyFill="1" applyAlignment="1">
      <alignment horizontal="center" wrapText="1"/>
    </xf>
    <xf numFmtId="0" fontId="0" fillId="4" borderId="90" xfId="0" applyFill="1" applyBorder="1" applyAlignment="1">
      <alignment horizontal="center" wrapText="1"/>
    </xf>
    <xf numFmtId="0" fontId="2" fillId="12" borderId="94" xfId="0" applyFont="1" applyFill="1" applyBorder="1" applyAlignment="1" applyProtection="1">
      <alignment horizontal="center"/>
      <protection locked="0" hidden="1"/>
    </xf>
    <xf numFmtId="0" fontId="2" fillId="12" borderId="95" xfId="0" applyFont="1" applyFill="1" applyBorder="1" applyAlignment="1" applyProtection="1">
      <alignment horizontal="center"/>
      <protection locked="0" hidden="1"/>
    </xf>
    <xf numFmtId="166" fontId="17" fillId="2" borderId="61" xfId="1" applyNumberFormat="1" applyFont="1" applyFill="1" applyBorder="1" applyAlignment="1" applyProtection="1">
      <alignment horizontal="center"/>
      <protection locked="0"/>
    </xf>
    <xf numFmtId="166" fontId="17" fillId="2" borderId="50" xfId="1" applyNumberFormat="1" applyFont="1" applyFill="1" applyBorder="1" applyAlignment="1" applyProtection="1">
      <alignment horizontal="center"/>
      <protection locked="0"/>
    </xf>
    <xf numFmtId="0" fontId="18" fillId="6" borderId="48" xfId="0" applyFont="1" applyFill="1" applyBorder="1" applyAlignment="1" applyProtection="1">
      <alignment horizontal="center"/>
      <protection locked="0" hidden="1"/>
    </xf>
    <xf numFmtId="0" fontId="18" fillId="6" borderId="49" xfId="0" applyFont="1" applyFill="1" applyBorder="1" applyAlignment="1" applyProtection="1">
      <alignment horizontal="center"/>
      <protection locked="0" hidden="1"/>
    </xf>
    <xf numFmtId="0" fontId="0" fillId="12" borderId="100" xfId="0" applyFill="1" applyBorder="1" applyAlignment="1">
      <alignment horizontal="center"/>
    </xf>
    <xf numFmtId="0" fontId="0" fillId="12" borderId="102" xfId="0" applyFill="1" applyBorder="1" applyAlignment="1">
      <alignment horizontal="center"/>
    </xf>
    <xf numFmtId="0" fontId="0" fillId="12" borderId="101" xfId="0" applyFill="1" applyBorder="1" applyAlignment="1">
      <alignment horizontal="center"/>
    </xf>
    <xf numFmtId="0" fontId="0" fillId="12" borderId="98" xfId="0" applyFill="1" applyBorder="1" applyAlignment="1">
      <alignment horizontal="center"/>
    </xf>
    <xf numFmtId="0" fontId="0" fillId="4" borderId="101" xfId="0" applyFill="1" applyBorder="1" applyAlignment="1">
      <alignment horizontal="center"/>
    </xf>
    <xf numFmtId="0" fontId="0" fillId="4" borderId="99" xfId="0" applyFill="1" applyBorder="1" applyAlignment="1">
      <alignment horizontal="center"/>
    </xf>
    <xf numFmtId="0" fontId="9" fillId="3" borderId="9" xfId="0" quotePrefix="1" applyFont="1" applyFill="1" applyBorder="1" applyAlignment="1" applyProtection="1">
      <alignment horizontal="center" vertical="center" wrapText="1"/>
      <protection hidden="1"/>
    </xf>
    <xf numFmtId="0" fontId="9" fillId="3" borderId="10" xfId="0" quotePrefix="1" applyFont="1" applyFill="1" applyBorder="1" applyAlignment="1" applyProtection="1">
      <alignment horizontal="center" vertical="center" wrapText="1"/>
      <protection hidden="1"/>
    </xf>
    <xf numFmtId="167" fontId="14" fillId="7" borderId="76" xfId="2" applyNumberFormat="1" applyFont="1" applyFill="1" applyBorder="1" applyAlignment="1" applyProtection="1">
      <alignment horizontal="center" vertical="center"/>
    </xf>
    <xf numFmtId="167" fontId="14" fillId="7" borderId="77" xfId="2" applyNumberFormat="1" applyFont="1" applyFill="1" applyBorder="1" applyAlignment="1" applyProtection="1">
      <alignment horizontal="center" vertical="center"/>
    </xf>
    <xf numFmtId="0" fontId="17" fillId="10" borderId="51" xfId="2" quotePrefix="1" applyNumberFormat="1" applyFont="1" applyFill="1" applyBorder="1" applyAlignment="1" applyProtection="1">
      <alignment horizontal="center" vertical="center" wrapText="1"/>
      <protection hidden="1"/>
    </xf>
    <xf numFmtId="0" fontId="17" fillId="10" borderId="51" xfId="2" applyNumberFormat="1" applyFont="1" applyFill="1" applyBorder="1" applyAlignment="1" applyProtection="1">
      <alignment horizontal="center" vertical="center" wrapText="1"/>
      <protection hidden="1"/>
    </xf>
    <xf numFmtId="0" fontId="17" fillId="10" borderId="48" xfId="2" applyNumberFormat="1" applyFont="1" applyFill="1" applyBorder="1" applyAlignment="1" applyProtection="1">
      <alignment horizontal="center" vertical="center" wrapText="1"/>
      <protection hidden="1"/>
    </xf>
    <xf numFmtId="0" fontId="17" fillId="10" borderId="50" xfId="2" applyNumberFormat="1" applyFont="1" applyFill="1" applyBorder="1" applyAlignment="1" applyProtection="1">
      <alignment horizontal="center" vertical="center" wrapText="1"/>
      <protection hidden="1"/>
    </xf>
    <xf numFmtId="168" fontId="14" fillId="7" borderId="66" xfId="1" applyNumberFormat="1" applyFont="1" applyFill="1" applyBorder="1" applyAlignment="1" applyProtection="1">
      <alignment horizontal="center" vertical="center" wrapText="1"/>
    </xf>
    <xf numFmtId="168" fontId="14" fillId="7" borderId="8" xfId="1" applyNumberFormat="1" applyFont="1" applyFill="1" applyBorder="1" applyAlignment="1" applyProtection="1">
      <alignment horizontal="center" vertical="center" wrapText="1"/>
    </xf>
    <xf numFmtId="168" fontId="14" fillId="7" borderId="18" xfId="1" applyNumberFormat="1" applyFont="1" applyFill="1" applyBorder="1" applyAlignment="1" applyProtection="1">
      <alignment horizontal="center" vertical="center" wrapText="1"/>
    </xf>
    <xf numFmtId="166" fontId="17" fillId="2" borderId="9" xfId="1" applyNumberFormat="1" applyFont="1" applyFill="1" applyBorder="1" applyAlignment="1" applyProtection="1">
      <alignment horizontal="center" vertical="center"/>
      <protection locked="0"/>
    </xf>
    <xf numFmtId="166" fontId="17" fillId="2" borderId="11" xfId="1" applyNumberFormat="1" applyFont="1" applyFill="1" applyBorder="1" applyAlignment="1" applyProtection="1">
      <alignment horizontal="center" vertical="center"/>
      <protection locked="0"/>
    </xf>
    <xf numFmtId="168" fontId="14" fillId="7" borderId="48" xfId="1" applyNumberFormat="1" applyFont="1" applyFill="1" applyBorder="1" applyAlignment="1" applyProtection="1">
      <alignment horizontal="center" vertical="center" wrapText="1"/>
    </xf>
    <xf numFmtId="168" fontId="14" fillId="7" borderId="11" xfId="1" applyNumberFormat="1" applyFont="1" applyFill="1" applyBorder="1" applyAlignment="1" applyProtection="1">
      <alignment horizontal="center" vertical="center" wrapText="1"/>
    </xf>
    <xf numFmtId="0" fontId="14" fillId="7" borderId="46" xfId="0" applyFont="1" applyFill="1" applyBorder="1" applyAlignment="1">
      <alignment horizontal="center"/>
    </xf>
    <xf numFmtId="0" fontId="14" fillId="7" borderId="81" xfId="0" applyFont="1" applyFill="1" applyBorder="1" applyAlignment="1">
      <alignment horizontal="center"/>
    </xf>
    <xf numFmtId="9" fontId="14" fillId="7" borderId="67" xfId="0" applyNumberFormat="1" applyFont="1" applyFill="1" applyBorder="1" applyAlignment="1">
      <alignment horizontal="center" vertical="center"/>
    </xf>
    <xf numFmtId="9" fontId="14" fillId="7" borderId="81" xfId="0" applyNumberFormat="1" applyFont="1" applyFill="1" applyBorder="1" applyAlignment="1">
      <alignment horizontal="center" vertical="center"/>
    </xf>
    <xf numFmtId="166" fontId="17" fillId="2" borderId="10" xfId="1" applyNumberFormat="1" applyFont="1" applyFill="1" applyBorder="1" applyAlignment="1" applyProtection="1">
      <alignment horizontal="center" vertical="center"/>
      <protection locked="0"/>
    </xf>
    <xf numFmtId="0" fontId="3" fillId="9" borderId="30" xfId="4" applyFill="1" applyBorder="1" applyAlignment="1">
      <alignment horizontal="left" vertical="center" wrapText="1"/>
    </xf>
    <xf numFmtId="0" fontId="3" fillId="9" borderId="19" xfId="4" applyFill="1" applyBorder="1" applyAlignment="1">
      <alignment horizontal="left" vertical="center" wrapText="1"/>
    </xf>
    <xf numFmtId="0" fontId="17" fillId="11" borderId="26" xfId="0" applyFont="1" applyFill="1" applyBorder="1" applyAlignment="1">
      <alignment horizontal="center"/>
    </xf>
    <xf numFmtId="0" fontId="17" fillId="11" borderId="27" xfId="0" applyFont="1" applyFill="1" applyBorder="1" applyAlignment="1">
      <alignment horizontal="center"/>
    </xf>
    <xf numFmtId="0" fontId="17" fillId="11" borderId="28" xfId="0" applyFont="1" applyFill="1" applyBorder="1" applyAlignment="1">
      <alignment horizontal="center"/>
    </xf>
    <xf numFmtId="0" fontId="40" fillId="7" borderId="33" xfId="4" applyFont="1" applyFill="1" applyBorder="1" applyAlignment="1">
      <alignment horizontal="left" vertical="center" wrapText="1"/>
    </xf>
    <xf numFmtId="0" fontId="40" fillId="7" borderId="34" xfId="4" applyFont="1" applyFill="1" applyBorder="1" applyAlignment="1">
      <alignment horizontal="left" vertical="center" wrapText="1"/>
    </xf>
    <xf numFmtId="0" fontId="9" fillId="11" borderId="72" xfId="4" applyFont="1" applyFill="1" applyBorder="1" applyAlignment="1">
      <alignment horizontal="center" vertical="center" wrapText="1"/>
    </xf>
    <xf numFmtId="0" fontId="9" fillId="11" borderId="64" xfId="4" applyFont="1" applyFill="1" applyBorder="1" applyAlignment="1">
      <alignment horizontal="center" vertical="center" wrapText="1"/>
    </xf>
    <xf numFmtId="3" fontId="9" fillId="11" borderId="65" xfId="4" applyNumberFormat="1" applyFont="1" applyFill="1" applyBorder="1" applyAlignment="1">
      <alignment horizontal="center" vertical="center" wrapText="1"/>
    </xf>
    <xf numFmtId="3" fontId="9" fillId="11" borderId="2" xfId="4" applyNumberFormat="1" applyFont="1" applyFill="1" applyBorder="1" applyAlignment="1">
      <alignment horizontal="center" vertical="center" wrapText="1"/>
    </xf>
    <xf numFmtId="3" fontId="9" fillId="11" borderId="3" xfId="4" applyNumberFormat="1" applyFont="1" applyFill="1" applyBorder="1" applyAlignment="1">
      <alignment horizontal="center" vertical="center" wrapText="1"/>
    </xf>
    <xf numFmtId="0" fontId="14" fillId="7" borderId="79" xfId="0" applyFont="1" applyFill="1" applyBorder="1" applyAlignment="1">
      <alignment horizontal="center" vertical="center"/>
    </xf>
    <xf numFmtId="0" fontId="14" fillId="7" borderId="80" xfId="0" applyFont="1" applyFill="1" applyBorder="1" applyAlignment="1">
      <alignment horizontal="center" vertical="center"/>
    </xf>
    <xf numFmtId="0" fontId="14" fillId="7" borderId="78" xfId="0" applyFont="1" applyFill="1" applyBorder="1" applyAlignment="1">
      <alignment horizontal="center" vertical="center"/>
    </xf>
    <xf numFmtId="167" fontId="14" fillId="7" borderId="79" xfId="2" applyNumberFormat="1" applyFont="1" applyFill="1" applyBorder="1" applyAlignment="1" applyProtection="1">
      <alignment horizontal="center" vertical="center"/>
    </xf>
    <xf numFmtId="167" fontId="14" fillId="7" borderId="78" xfId="2" applyNumberFormat="1" applyFont="1" applyFill="1" applyBorder="1" applyAlignment="1" applyProtection="1">
      <alignment horizontal="center" vertical="center"/>
    </xf>
    <xf numFmtId="167" fontId="14" fillId="7" borderId="85" xfId="2" applyNumberFormat="1" applyFont="1" applyFill="1" applyBorder="1" applyAlignment="1" applyProtection="1">
      <alignment horizontal="center" vertical="center"/>
    </xf>
    <xf numFmtId="0" fontId="18" fillId="11" borderId="1" xfId="0" applyFont="1" applyFill="1" applyBorder="1" applyAlignment="1">
      <alignment horizontal="center"/>
    </xf>
    <xf numFmtId="0" fontId="18" fillId="11" borderId="54" xfId="0" applyFont="1" applyFill="1" applyBorder="1" applyAlignment="1">
      <alignment horizontal="center"/>
    </xf>
    <xf numFmtId="0" fontId="18" fillId="11" borderId="1" xfId="0" applyFont="1" applyFill="1" applyBorder="1" applyAlignment="1">
      <alignment horizontal="center" vertical="center"/>
    </xf>
    <xf numFmtId="0" fontId="18" fillId="11" borderId="2" xfId="0" applyFont="1" applyFill="1" applyBorder="1" applyAlignment="1">
      <alignment horizontal="center" vertical="center"/>
    </xf>
    <xf numFmtId="0" fontId="18" fillId="6" borderId="2" xfId="0" applyFont="1" applyFill="1" applyBorder="1" applyAlignment="1" applyProtection="1">
      <alignment horizontal="center"/>
      <protection locked="0" hidden="1"/>
    </xf>
    <xf numFmtId="0" fontId="18" fillId="6" borderId="3" xfId="0" applyFont="1" applyFill="1" applyBorder="1" applyAlignment="1" applyProtection="1">
      <alignment horizontal="center"/>
      <protection locked="0" hidden="1"/>
    </xf>
    <xf numFmtId="0" fontId="11" fillId="7" borderId="8" xfId="0" applyFont="1" applyFill="1" applyBorder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0" fontId="51" fillId="7" borderId="0" xfId="0" applyFont="1" applyFill="1" applyAlignment="1">
      <alignment horizontal="center"/>
    </xf>
    <xf numFmtId="0" fontId="2" fillId="4" borderId="89" xfId="0" applyFont="1" applyFill="1" applyBorder="1" applyAlignment="1">
      <alignment horizontal="center"/>
    </xf>
    <xf numFmtId="0" fontId="2" fillId="4" borderId="90" xfId="0" applyFont="1" applyFill="1" applyBorder="1" applyAlignment="1">
      <alignment horizontal="center"/>
    </xf>
    <xf numFmtId="0" fontId="14" fillId="7" borderId="8" xfId="0" quotePrefix="1" applyFont="1" applyFill="1" applyBorder="1" applyAlignment="1">
      <alignment horizontal="center" vertical="center"/>
    </xf>
    <xf numFmtId="0" fontId="14" fillId="7" borderId="18" xfId="0" applyFont="1" applyFill="1" applyBorder="1" applyAlignment="1">
      <alignment horizontal="center" vertical="center"/>
    </xf>
    <xf numFmtId="167" fontId="17" fillId="10" borderId="51" xfId="2" quotePrefix="1" applyNumberFormat="1" applyFont="1" applyFill="1" applyBorder="1" applyAlignment="1" applyProtection="1">
      <alignment horizontal="center" vertical="center" wrapText="1"/>
      <protection hidden="1"/>
    </xf>
    <xf numFmtId="167" fontId="17" fillId="10" borderId="51" xfId="2" applyNumberFormat="1" applyFont="1" applyFill="1" applyBorder="1" applyAlignment="1" applyProtection="1">
      <alignment horizontal="center" vertical="center" wrapText="1"/>
      <protection hidden="1"/>
    </xf>
    <xf numFmtId="167" fontId="17" fillId="10" borderId="48" xfId="2" applyNumberFormat="1" applyFont="1" applyFill="1" applyBorder="1" applyAlignment="1" applyProtection="1">
      <alignment horizontal="center" vertical="center" wrapText="1"/>
      <protection hidden="1"/>
    </xf>
    <xf numFmtId="167" fontId="17" fillId="10" borderId="50" xfId="2" applyNumberFormat="1" applyFont="1" applyFill="1" applyBorder="1" applyAlignment="1" applyProtection="1">
      <alignment horizontal="center" vertical="center" wrapText="1"/>
      <protection hidden="1"/>
    </xf>
    <xf numFmtId="0" fontId="14" fillId="7" borderId="76" xfId="0" applyFont="1" applyFill="1" applyBorder="1" applyAlignment="1">
      <alignment horizontal="center" vertical="center"/>
    </xf>
    <xf numFmtId="0" fontId="14" fillId="7" borderId="82" xfId="0" applyFont="1" applyFill="1" applyBorder="1" applyAlignment="1">
      <alignment horizontal="center" vertical="center"/>
    </xf>
    <xf numFmtId="9" fontId="14" fillId="7" borderId="8" xfId="0" applyNumberFormat="1" applyFont="1" applyFill="1" applyBorder="1" applyAlignment="1">
      <alignment horizontal="center" vertical="center"/>
    </xf>
    <xf numFmtId="9" fontId="14" fillId="7" borderId="63" xfId="0" applyNumberFormat="1" applyFont="1" applyFill="1" applyBorder="1" applyAlignment="1">
      <alignment horizontal="center" vertical="center"/>
    </xf>
    <xf numFmtId="0" fontId="14" fillId="7" borderId="8" xfId="0" applyFont="1" applyFill="1" applyBorder="1" applyAlignment="1">
      <alignment horizontal="center" vertical="center"/>
    </xf>
    <xf numFmtId="0" fontId="14" fillId="7" borderId="63" xfId="0" applyFont="1" applyFill="1" applyBorder="1" applyAlignment="1">
      <alignment horizontal="center" vertical="center"/>
    </xf>
    <xf numFmtId="0" fontId="18" fillId="6" borderId="10" xfId="0" applyFont="1" applyFill="1" applyBorder="1" applyAlignment="1" applyProtection="1">
      <alignment horizontal="center"/>
      <protection locked="0" hidden="1"/>
    </xf>
    <xf numFmtId="0" fontId="18" fillId="6" borderId="11" xfId="0" applyFont="1" applyFill="1" applyBorder="1" applyAlignment="1" applyProtection="1">
      <alignment horizontal="center"/>
      <protection locked="0" hidden="1"/>
    </xf>
    <xf numFmtId="0" fontId="18" fillId="11" borderId="9" xfId="0" applyFont="1" applyFill="1" applyBorder="1" applyAlignment="1">
      <alignment horizontal="center" vertical="center"/>
    </xf>
    <xf numFmtId="0" fontId="18" fillId="11" borderId="10" xfId="0" applyFont="1" applyFill="1" applyBorder="1" applyAlignment="1">
      <alignment horizontal="center" vertical="center"/>
    </xf>
    <xf numFmtId="0" fontId="9" fillId="11" borderId="38" xfId="0" applyFont="1" applyFill="1" applyBorder="1" applyAlignment="1">
      <alignment horizontal="center" vertical="center"/>
    </xf>
  </cellXfs>
  <cellStyles count="6">
    <cellStyle name="Komma" xfId="1" builtinId="3"/>
    <cellStyle name="Link" xfId="5" builtinId="8"/>
    <cellStyle name="Normal" xfId="0" builtinId="0"/>
    <cellStyle name="Normal_Ark1" xfId="4" xr:uid="{20CB68E6-2580-4BC7-8451-CA6800D56AE8}"/>
    <cellStyle name="Procent" xfId="3" builtinId="5"/>
    <cellStyle name="Valuta" xfId="2" builtinId="4"/>
  </cellStyles>
  <dxfs count="0"/>
  <tableStyles count="0" defaultTableStyle="TableStyleMedium2" defaultPivotStyle="PivotStyleLight16"/>
  <colors>
    <mruColors>
      <color rgb="FFF5EFDF"/>
      <color rgb="FFE4DFA4"/>
      <color rgb="FFE4DEC8"/>
      <color rgb="FFE2E0CA"/>
      <color rgb="FFFF99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412750</xdr:colOff>
      <xdr:row>18</xdr:row>
      <xdr:rowOff>39684</xdr:rowOff>
    </xdr:from>
    <xdr:to>
      <xdr:col>8</xdr:col>
      <xdr:colOff>185383</xdr:colOff>
      <xdr:row>23</xdr:row>
      <xdr:rowOff>190356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8D4DB1A5-7DAB-49EC-98ED-66F50E312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5125" y="4437059"/>
          <a:ext cx="2828571" cy="1142857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rod.edoc5.kk.dk:9090/locator/DMS/Document/Details/Simplified/2?recno=26312151&amp;VerID=25524146&amp;subtype=2&amp;module=Document&amp;MarkBomDocAsRead=true" TargetMode="External"/><Relationship Id="rId1" Type="http://schemas.openxmlformats.org/officeDocument/2006/relationships/hyperlink" Target="https://www.kk.dk/brug-byen/foreninger-og-fritidsliv/tilskud-og-puljer-for-foreninger-og-aftenskoler/medlemstilskud-for-boern-unge-samt-medlemmer-med-handica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kk.dk/brug-byen/foreninger-og-fritidsliv/foreninger-og-aftenskoler-lovgrundlag-og-retningslinjer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kk.dk/brug-byen/foreninger-og-fritidsliv/foreninger-og-aftenskoler-lovgrundlag-og-retningslinjer" TargetMode="External"/><Relationship Id="rId1" Type="http://schemas.openxmlformats.org/officeDocument/2006/relationships/hyperlink" Target="https://www.kk.dk/brug-byen/foreninger-og-fritidsliv/foreninger-og-aftenskoler-lovgrundlag-og-retningslinjer" TargetMode="External"/><Relationship Id="rId6" Type="http://schemas.openxmlformats.org/officeDocument/2006/relationships/hyperlink" Target="https://www.kk.dk/brug-byen/foreninger-og-fritidsliv/foreninger-og-aftenskoler-lovgrundlag-og-retningslinjer" TargetMode="External"/><Relationship Id="rId5" Type="http://schemas.openxmlformats.org/officeDocument/2006/relationships/hyperlink" Target="https://www.kk.dk/brug-byen/foreninger-og-fritidsliv/foreninger-og-aftenskoler-lovgrundlag-og-retningslinjer" TargetMode="External"/><Relationship Id="rId4" Type="http://schemas.openxmlformats.org/officeDocument/2006/relationships/hyperlink" Target="https://www.kk.dk/brug-byen/foreninger-og-fritidsliv/foreninger-og-aftenskoler-lovgrundlag-og-retningslinje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ADCB2-8230-47BE-8413-2DB4FF8B2497}">
  <sheetPr>
    <pageSetUpPr fitToPage="1"/>
  </sheetPr>
  <dimension ref="B1:K29"/>
  <sheetViews>
    <sheetView zoomScaleNormal="100" zoomScaleSheetLayoutView="115" workbookViewId="0">
      <selection activeCell="E28" sqref="E28"/>
    </sheetView>
  </sheetViews>
  <sheetFormatPr defaultColWidth="9.140625" defaultRowHeight="15" x14ac:dyDescent="0.25"/>
  <cols>
    <col min="1" max="1" width="6.140625" style="1" customWidth="1"/>
    <col min="2" max="16384" width="9.140625" style="1"/>
  </cols>
  <sheetData>
    <row r="1" spans="2:11" ht="15.75" thickBot="1" x14ac:dyDescent="0.3"/>
    <row r="2" spans="2:11" ht="34.5" customHeight="1" x14ac:dyDescent="0.35">
      <c r="B2" s="310"/>
      <c r="C2" s="455" t="s">
        <v>107</v>
      </c>
      <c r="D2" s="455"/>
      <c r="E2" s="455"/>
      <c r="F2" s="455"/>
      <c r="G2" s="455"/>
      <c r="H2" s="455"/>
      <c r="I2" s="455"/>
      <c r="J2" s="455"/>
      <c r="K2" s="311"/>
    </row>
    <row r="3" spans="2:11" ht="11.25" customHeight="1" x14ac:dyDescent="0.25">
      <c r="B3" s="312"/>
      <c r="C3" s="313"/>
      <c r="D3" s="313"/>
      <c r="E3" s="313"/>
      <c r="F3" s="313"/>
      <c r="G3" s="313"/>
      <c r="H3" s="313"/>
      <c r="I3" s="313"/>
      <c r="J3" s="313"/>
      <c r="K3" s="314"/>
    </row>
    <row r="4" spans="2:11" ht="15.75" x14ac:dyDescent="0.25">
      <c r="B4" s="312"/>
      <c r="C4" s="452" t="s">
        <v>109</v>
      </c>
      <c r="D4" s="452"/>
      <c r="E4" s="452"/>
      <c r="F4" s="452"/>
      <c r="G4" s="452"/>
      <c r="H4" s="452"/>
      <c r="I4" s="452"/>
      <c r="J4" s="452"/>
      <c r="K4" s="314"/>
    </row>
    <row r="5" spans="2:11" ht="15.75" x14ac:dyDescent="0.25">
      <c r="B5" s="315"/>
      <c r="C5" s="452"/>
      <c r="D5" s="452"/>
      <c r="E5" s="452"/>
      <c r="F5" s="452"/>
      <c r="G5" s="452"/>
      <c r="H5" s="452"/>
      <c r="I5" s="452"/>
      <c r="J5" s="452"/>
      <c r="K5" s="316"/>
    </row>
    <row r="6" spans="2:11" ht="15.75" x14ac:dyDescent="0.25">
      <c r="B6" s="312"/>
      <c r="C6" s="452" t="s">
        <v>110</v>
      </c>
      <c r="D6" s="452"/>
      <c r="E6" s="452"/>
      <c r="F6" s="452"/>
      <c r="G6" s="452"/>
      <c r="H6" s="452"/>
      <c r="I6" s="452"/>
      <c r="J6" s="452"/>
      <c r="K6" s="314"/>
    </row>
    <row r="7" spans="2:11" ht="15.75" x14ac:dyDescent="0.25">
      <c r="B7" s="312"/>
      <c r="C7" s="452"/>
      <c r="D7" s="452"/>
      <c r="E7" s="452"/>
      <c r="F7" s="452"/>
      <c r="G7" s="452"/>
      <c r="H7" s="452"/>
      <c r="I7" s="452"/>
      <c r="J7" s="452"/>
      <c r="K7" s="314"/>
    </row>
    <row r="8" spans="2:11" ht="15.75" customHeight="1" x14ac:dyDescent="0.25">
      <c r="B8" s="315"/>
      <c r="C8" s="452" t="s">
        <v>262</v>
      </c>
      <c r="D8" s="452"/>
      <c r="E8" s="452"/>
      <c r="F8" s="452"/>
      <c r="G8" s="452"/>
      <c r="H8" s="452"/>
      <c r="I8" s="452"/>
      <c r="J8" s="452"/>
      <c r="K8" s="316"/>
    </row>
    <row r="9" spans="2:11" ht="15.75" x14ac:dyDescent="0.25">
      <c r="B9" s="315"/>
      <c r="C9" s="452"/>
      <c r="D9" s="452"/>
      <c r="E9" s="452"/>
      <c r="F9" s="452"/>
      <c r="G9" s="452"/>
      <c r="H9" s="452"/>
      <c r="I9" s="452"/>
      <c r="J9" s="452"/>
      <c r="K9" s="316"/>
    </row>
    <row r="10" spans="2:11" ht="15.75" x14ac:dyDescent="0.25">
      <c r="B10" s="315"/>
      <c r="C10" s="452"/>
      <c r="D10" s="452"/>
      <c r="E10" s="452"/>
      <c r="F10" s="452"/>
      <c r="G10" s="452"/>
      <c r="H10" s="452"/>
      <c r="I10" s="452"/>
      <c r="J10" s="452"/>
      <c r="K10" s="316"/>
    </row>
    <row r="11" spans="2:11" ht="15.75" customHeight="1" x14ac:dyDescent="0.25">
      <c r="B11" s="315"/>
      <c r="C11" s="452" t="s">
        <v>235</v>
      </c>
      <c r="D11" s="452"/>
      <c r="E11" s="452"/>
      <c r="F11" s="452"/>
      <c r="G11" s="452"/>
      <c r="H11" s="452"/>
      <c r="I11" s="452"/>
      <c r="J11" s="452"/>
      <c r="K11" s="316"/>
    </row>
    <row r="12" spans="2:11" ht="29.25" customHeight="1" x14ac:dyDescent="0.25">
      <c r="B12" s="315"/>
      <c r="C12" s="452"/>
      <c r="D12" s="452"/>
      <c r="E12" s="452"/>
      <c r="F12" s="452"/>
      <c r="G12" s="452"/>
      <c r="H12" s="452"/>
      <c r="I12" s="452"/>
      <c r="J12" s="452"/>
      <c r="K12" s="316"/>
    </row>
    <row r="13" spans="2:11" ht="15.75" customHeight="1" x14ac:dyDescent="0.25">
      <c r="B13" s="315"/>
      <c r="C13" s="452" t="s">
        <v>261</v>
      </c>
      <c r="D13" s="452"/>
      <c r="E13" s="452"/>
      <c r="F13" s="452"/>
      <c r="G13" s="452"/>
      <c r="H13" s="452"/>
      <c r="I13" s="452"/>
      <c r="J13" s="452"/>
      <c r="K13" s="316"/>
    </row>
    <row r="14" spans="2:11" ht="18.75" customHeight="1" x14ac:dyDescent="0.25">
      <c r="B14" s="315"/>
      <c r="C14" s="452"/>
      <c r="D14" s="452"/>
      <c r="E14" s="452"/>
      <c r="F14" s="452"/>
      <c r="G14" s="452"/>
      <c r="H14" s="452"/>
      <c r="I14" s="452"/>
      <c r="J14" s="452"/>
      <c r="K14" s="316"/>
    </row>
    <row r="15" spans="2:11" ht="32.25" customHeight="1" x14ac:dyDescent="0.25">
      <c r="B15" s="315"/>
      <c r="C15" s="452" t="s">
        <v>257</v>
      </c>
      <c r="D15" s="452"/>
      <c r="E15" s="452"/>
      <c r="F15" s="452"/>
      <c r="G15" s="452"/>
      <c r="H15" s="452"/>
      <c r="I15" s="452"/>
      <c r="J15" s="452"/>
      <c r="K15" s="316"/>
    </row>
    <row r="16" spans="2:11" ht="33" customHeight="1" x14ac:dyDescent="0.25">
      <c r="B16" s="315"/>
      <c r="C16" s="451" t="s">
        <v>260</v>
      </c>
      <c r="D16" s="451"/>
      <c r="E16" s="451"/>
      <c r="F16" s="451"/>
      <c r="G16" s="451"/>
      <c r="H16" s="451"/>
      <c r="I16" s="451"/>
      <c r="J16" s="451"/>
      <c r="K16" s="316"/>
    </row>
    <row r="17" spans="2:11" x14ac:dyDescent="0.25">
      <c r="B17" s="317"/>
      <c r="C17" s="452" t="s">
        <v>232</v>
      </c>
      <c r="D17" s="452"/>
      <c r="E17" s="452"/>
      <c r="F17" s="452"/>
      <c r="G17" s="452"/>
      <c r="H17" s="452"/>
      <c r="I17" s="452"/>
      <c r="J17" s="452"/>
      <c r="K17" s="318"/>
    </row>
    <row r="18" spans="2:11" ht="15.75" x14ac:dyDescent="0.25">
      <c r="B18" s="315"/>
      <c r="C18" s="452"/>
      <c r="D18" s="452"/>
      <c r="E18" s="452"/>
      <c r="F18" s="452"/>
      <c r="G18" s="452"/>
      <c r="H18" s="452"/>
      <c r="I18" s="452"/>
      <c r="J18" s="452"/>
      <c r="K18" s="316"/>
    </row>
    <row r="19" spans="2:11" ht="15.75" x14ac:dyDescent="0.25">
      <c r="B19" s="319"/>
      <c r="C19" s="313"/>
      <c r="D19" s="313"/>
      <c r="E19" s="313"/>
      <c r="F19" s="313"/>
      <c r="G19" s="313"/>
      <c r="H19" s="313"/>
      <c r="I19" s="313"/>
      <c r="J19" s="313"/>
      <c r="K19" s="316"/>
    </row>
    <row r="20" spans="2:11" ht="15.75" x14ac:dyDescent="0.25">
      <c r="B20" s="315"/>
      <c r="C20" s="320"/>
      <c r="D20" s="320"/>
      <c r="E20" s="320"/>
      <c r="F20" s="320"/>
      <c r="G20" s="320"/>
      <c r="H20" s="320"/>
      <c r="I20" s="320"/>
      <c r="J20" s="320"/>
      <c r="K20" s="316"/>
    </row>
    <row r="21" spans="2:11" ht="15.75" x14ac:dyDescent="0.25">
      <c r="B21" s="315"/>
      <c r="C21" s="320"/>
      <c r="D21" s="320"/>
      <c r="E21" s="320"/>
      <c r="F21" s="320"/>
      <c r="G21" s="320"/>
      <c r="H21" s="320"/>
      <c r="I21" s="320"/>
      <c r="J21" s="320"/>
      <c r="K21" s="316"/>
    </row>
    <row r="22" spans="2:11" ht="15.75" x14ac:dyDescent="0.25">
      <c r="B22" s="321"/>
      <c r="C22" s="322"/>
      <c r="D22" s="322"/>
      <c r="E22" s="322"/>
      <c r="F22" s="322"/>
      <c r="G22" s="320"/>
      <c r="H22" s="320"/>
      <c r="I22" s="320"/>
      <c r="J22" s="320"/>
      <c r="K22" s="316"/>
    </row>
    <row r="23" spans="2:11" ht="15.75" x14ac:dyDescent="0.25">
      <c r="B23" s="321"/>
      <c r="C23" s="322"/>
      <c r="D23" s="322"/>
      <c r="E23" s="322"/>
      <c r="F23" s="322"/>
      <c r="G23" s="320"/>
      <c r="H23" s="320"/>
      <c r="I23" s="320"/>
      <c r="J23" s="320"/>
      <c r="K23" s="316"/>
    </row>
    <row r="24" spans="2:11" ht="15.75" x14ac:dyDescent="0.25">
      <c r="B24" s="321"/>
      <c r="C24" s="322"/>
      <c r="D24" s="322"/>
      <c r="E24" s="322"/>
      <c r="F24" s="322"/>
      <c r="G24" s="320"/>
      <c r="H24" s="320"/>
      <c r="I24" s="320"/>
      <c r="J24" s="320"/>
      <c r="K24" s="316"/>
    </row>
    <row r="25" spans="2:11" ht="15.75" x14ac:dyDescent="0.25">
      <c r="B25" s="321"/>
      <c r="C25" s="322"/>
      <c r="D25" s="322"/>
      <c r="E25" s="322"/>
      <c r="F25" s="322"/>
      <c r="G25" s="320"/>
      <c r="H25" s="320"/>
      <c r="I25" s="320"/>
      <c r="J25" s="320"/>
      <c r="K25" s="316"/>
    </row>
    <row r="26" spans="2:11" ht="15.75" x14ac:dyDescent="0.25">
      <c r="B26" s="317"/>
      <c r="C26" s="453" t="s">
        <v>111</v>
      </c>
      <c r="D26" s="453"/>
      <c r="E26" s="453"/>
      <c r="F26" s="453"/>
      <c r="G26" s="453"/>
      <c r="H26" s="453"/>
      <c r="I26" s="453"/>
      <c r="J26" s="453"/>
      <c r="K26" s="316"/>
    </row>
    <row r="27" spans="2:11" ht="15.75" x14ac:dyDescent="0.25">
      <c r="B27" s="323"/>
      <c r="C27" s="453" t="s">
        <v>108</v>
      </c>
      <c r="D27" s="453"/>
      <c r="E27" s="453"/>
      <c r="F27" s="453"/>
      <c r="G27" s="453"/>
      <c r="H27" s="453"/>
      <c r="I27" s="453"/>
      <c r="J27" s="453"/>
      <c r="K27" s="316"/>
    </row>
    <row r="28" spans="2:11" ht="16.5" x14ac:dyDescent="0.25">
      <c r="B28" s="323"/>
      <c r="C28" s="454" t="s">
        <v>289</v>
      </c>
      <c r="D28" s="454"/>
      <c r="E28" s="324"/>
      <c r="F28" s="324"/>
      <c r="G28" s="324"/>
      <c r="H28" s="324"/>
      <c r="I28" s="324"/>
      <c r="J28" s="324"/>
      <c r="K28" s="316"/>
    </row>
    <row r="29" spans="2:11" ht="15.75" thickBot="1" x14ac:dyDescent="0.3">
      <c r="B29" s="325"/>
      <c r="C29" s="449" t="s">
        <v>285</v>
      </c>
      <c r="D29" s="450"/>
      <c r="E29" s="326"/>
      <c r="F29" s="327"/>
      <c r="G29" s="327"/>
      <c r="H29" s="327"/>
      <c r="I29" s="327"/>
      <c r="J29" s="327"/>
      <c r="K29" s="328"/>
    </row>
  </sheetData>
  <mergeCells count="13">
    <mergeCell ref="C15:J15"/>
    <mergeCell ref="C13:J14"/>
    <mergeCell ref="C11:J12"/>
    <mergeCell ref="C8:J10"/>
    <mergeCell ref="C2:J2"/>
    <mergeCell ref="C4:J5"/>
    <mergeCell ref="C6:J7"/>
    <mergeCell ref="C29:D29"/>
    <mergeCell ref="C16:J16"/>
    <mergeCell ref="C17:J18"/>
    <mergeCell ref="C26:J26"/>
    <mergeCell ref="C27:J27"/>
    <mergeCell ref="C28:D28"/>
  </mergeCells>
  <hyperlinks>
    <hyperlink ref="C16:J16" r:id="rId1" display="Download ny tilskudsberegner her:                                            www.kk.dk/artikel/tilskud-og-puljer" xr:uid="{6E28C18C-38B3-4094-A924-BBB8FB3DCD0C}"/>
    <hyperlink ref="C29:D29" r:id="rId2" display="Edoc: 2017-0080331" xr:uid="{82320B01-F11E-4FEE-95C9-F8E78CCF7E7E}"/>
  </hyperlinks>
  <pageMargins left="0.70866141732283472" right="0.70866141732283472" top="0.74803149606299213" bottom="0.74803149606299213" header="0.31496062992125984" footer="0.31496062992125984"/>
  <pageSetup paperSize="9" scale="89" firstPageNumber="0" orientation="portrait" useFirstPageNumber="1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4D44C-6837-4917-BE25-250591D2AFC7}">
  <sheetPr>
    <pageSetUpPr fitToPage="1"/>
  </sheetPr>
  <dimension ref="B1:X186"/>
  <sheetViews>
    <sheetView topLeftCell="A91" zoomScaleNormal="100" zoomScaleSheetLayoutView="130" workbookViewId="0">
      <selection activeCell="O116" sqref="O116"/>
    </sheetView>
  </sheetViews>
  <sheetFormatPr defaultColWidth="9.140625" defaultRowHeight="15" x14ac:dyDescent="0.25"/>
  <cols>
    <col min="1" max="1" width="6.28515625" style="1" customWidth="1"/>
    <col min="2" max="2" width="1.5703125" style="1" customWidth="1"/>
    <col min="3" max="3" width="4" style="1" customWidth="1"/>
    <col min="4" max="4" width="7.140625" style="1" customWidth="1"/>
    <col min="5" max="5" width="12.7109375" style="1" customWidth="1"/>
    <col min="6" max="6" width="12" style="1" customWidth="1"/>
    <col min="7" max="7" width="9.140625" style="1"/>
    <col min="8" max="8" width="8.140625" style="1" customWidth="1"/>
    <col min="9" max="10" width="9.140625" style="1"/>
    <col min="11" max="11" width="10.42578125" style="1" customWidth="1"/>
    <col min="12" max="12" width="2.140625" style="1" customWidth="1"/>
    <col min="13" max="16384" width="9.140625" style="1"/>
  </cols>
  <sheetData>
    <row r="1" spans="2:12" ht="15.75" thickBot="1" x14ac:dyDescent="0.3"/>
    <row r="2" spans="2:12" ht="28.5" customHeight="1" x14ac:dyDescent="0.3">
      <c r="B2" s="299"/>
      <c r="C2" s="476" t="s">
        <v>112</v>
      </c>
      <c r="D2" s="476"/>
      <c r="E2" s="476"/>
      <c r="F2" s="476"/>
      <c r="G2" s="476"/>
      <c r="H2" s="476"/>
      <c r="I2" s="476"/>
      <c r="J2" s="476"/>
      <c r="K2" s="476"/>
      <c r="L2" s="300"/>
    </row>
    <row r="3" spans="2:12" x14ac:dyDescent="0.25">
      <c r="B3" s="301"/>
      <c r="C3" s="216"/>
      <c r="D3" s="216"/>
      <c r="E3" s="216"/>
      <c r="F3" s="216"/>
      <c r="G3" s="216"/>
      <c r="H3" s="216"/>
      <c r="I3" s="216"/>
      <c r="J3" s="216"/>
      <c r="K3" s="216"/>
      <c r="L3" s="302"/>
    </row>
    <row r="4" spans="2:12" ht="18.75" customHeight="1" x14ac:dyDescent="0.25">
      <c r="B4" s="301"/>
      <c r="C4" s="473" t="s">
        <v>126</v>
      </c>
      <c r="D4" s="473"/>
      <c r="E4" s="473"/>
      <c r="F4" s="473"/>
      <c r="G4" s="473"/>
      <c r="H4" s="473"/>
      <c r="I4" s="473"/>
      <c r="J4" s="473"/>
      <c r="K4" s="473"/>
      <c r="L4" s="302"/>
    </row>
    <row r="5" spans="2:12" x14ac:dyDescent="0.25">
      <c r="B5" s="301"/>
      <c r="C5" s="456" t="s">
        <v>118</v>
      </c>
      <c r="D5" s="456"/>
      <c r="E5" s="456"/>
      <c r="F5" s="456"/>
      <c r="G5" s="456"/>
      <c r="H5" s="456"/>
      <c r="I5" s="456"/>
      <c r="J5" s="456"/>
      <c r="K5" s="456"/>
      <c r="L5" s="302"/>
    </row>
    <row r="6" spans="2:12" x14ac:dyDescent="0.25">
      <c r="B6" s="301"/>
      <c r="C6" s="456"/>
      <c r="D6" s="456"/>
      <c r="E6" s="456"/>
      <c r="F6" s="456"/>
      <c r="G6" s="456"/>
      <c r="H6" s="456"/>
      <c r="I6" s="456"/>
      <c r="J6" s="456"/>
      <c r="K6" s="456"/>
      <c r="L6" s="302"/>
    </row>
    <row r="7" spans="2:12" x14ac:dyDescent="0.25">
      <c r="B7" s="301"/>
      <c r="C7" s="456"/>
      <c r="D7" s="456"/>
      <c r="E7" s="456"/>
      <c r="F7" s="456"/>
      <c r="G7" s="456"/>
      <c r="H7" s="456"/>
      <c r="I7" s="456"/>
      <c r="J7" s="456"/>
      <c r="K7" s="456"/>
      <c r="L7" s="302"/>
    </row>
    <row r="8" spans="2:12" ht="25.5" customHeight="1" x14ac:dyDescent="0.25">
      <c r="B8" s="301"/>
      <c r="C8" s="276"/>
      <c r="D8" s="276"/>
      <c r="E8" s="276" t="s">
        <v>164</v>
      </c>
      <c r="F8" s="458" t="s">
        <v>127</v>
      </c>
      <c r="G8" s="458"/>
      <c r="H8" s="276"/>
      <c r="I8" s="276"/>
      <c r="J8" s="276"/>
      <c r="K8" s="276"/>
      <c r="L8" s="302"/>
    </row>
    <row r="9" spans="2:12" ht="25.5" customHeight="1" x14ac:dyDescent="0.25">
      <c r="B9" s="301"/>
      <c r="C9" s="217"/>
      <c r="D9" s="217"/>
      <c r="E9" s="217" t="s">
        <v>165</v>
      </c>
      <c r="F9" s="458" t="s">
        <v>4</v>
      </c>
      <c r="G9" s="458"/>
      <c r="H9" s="458"/>
      <c r="I9" s="458"/>
      <c r="J9" s="458"/>
      <c r="K9" s="458"/>
      <c r="L9" s="302"/>
    </row>
    <row r="10" spans="2:12" ht="25.5" customHeight="1" x14ac:dyDescent="0.25">
      <c r="B10" s="301"/>
      <c r="C10" s="218"/>
      <c r="D10" s="218"/>
      <c r="E10" s="217" t="s">
        <v>166</v>
      </c>
      <c r="F10" s="458" t="s">
        <v>61</v>
      </c>
      <c r="G10" s="458"/>
      <c r="H10" s="458"/>
      <c r="I10" s="458"/>
      <c r="J10" s="458"/>
      <c r="K10" s="458"/>
      <c r="L10" s="302"/>
    </row>
    <row r="11" spans="2:12" ht="25.5" customHeight="1" x14ac:dyDescent="0.25">
      <c r="B11" s="301"/>
      <c r="C11" s="218"/>
      <c r="D11" s="218"/>
      <c r="E11" s="217" t="s">
        <v>167</v>
      </c>
      <c r="F11" s="458" t="s">
        <v>62</v>
      </c>
      <c r="G11" s="458"/>
      <c r="H11" s="458"/>
      <c r="I11" s="458"/>
      <c r="J11" s="458"/>
      <c r="K11" s="458"/>
      <c r="L11" s="302"/>
    </row>
    <row r="12" spans="2:12" ht="25.5" customHeight="1" x14ac:dyDescent="0.25">
      <c r="B12" s="301"/>
      <c r="C12" s="219"/>
      <c r="D12" s="219"/>
      <c r="E12" s="217" t="s">
        <v>168</v>
      </c>
      <c r="F12" s="458" t="s">
        <v>63</v>
      </c>
      <c r="G12" s="458"/>
      <c r="H12" s="458"/>
      <c r="I12" s="458"/>
      <c r="J12" s="458"/>
      <c r="K12" s="458"/>
      <c r="L12" s="302"/>
    </row>
    <row r="13" spans="2:12" ht="25.5" customHeight="1" x14ac:dyDescent="0.25">
      <c r="B13" s="301"/>
      <c r="C13" s="219"/>
      <c r="D13" s="219"/>
      <c r="E13" s="217" t="s">
        <v>169</v>
      </c>
      <c r="F13" s="458" t="s">
        <v>119</v>
      </c>
      <c r="G13" s="458"/>
      <c r="H13" s="458"/>
      <c r="I13" s="458"/>
      <c r="J13" s="458"/>
      <c r="K13" s="458"/>
      <c r="L13" s="302"/>
    </row>
    <row r="14" spans="2:12" ht="25.5" customHeight="1" x14ac:dyDescent="0.25">
      <c r="B14" s="301"/>
      <c r="C14" s="219"/>
      <c r="D14" s="219"/>
      <c r="E14" s="217" t="s">
        <v>170</v>
      </c>
      <c r="F14" s="458" t="s">
        <v>120</v>
      </c>
      <c r="G14" s="458"/>
      <c r="H14" s="458"/>
      <c r="I14" s="458"/>
      <c r="J14" s="458"/>
      <c r="K14" s="458"/>
      <c r="L14" s="302"/>
    </row>
    <row r="15" spans="2:12" ht="25.5" customHeight="1" x14ac:dyDescent="0.25">
      <c r="B15" s="301"/>
      <c r="C15" s="219"/>
      <c r="D15" s="219"/>
      <c r="E15" s="217" t="s">
        <v>280</v>
      </c>
      <c r="F15" s="458" t="s">
        <v>281</v>
      </c>
      <c r="G15" s="459"/>
      <c r="H15" s="459"/>
      <c r="I15" s="459"/>
      <c r="J15" s="459"/>
      <c r="K15" s="459"/>
      <c r="L15" s="302"/>
    </row>
    <row r="16" spans="2:12" x14ac:dyDescent="0.25">
      <c r="B16" s="301"/>
      <c r="C16" s="456" t="s">
        <v>121</v>
      </c>
      <c r="D16" s="456"/>
      <c r="E16" s="456"/>
      <c r="F16" s="456"/>
      <c r="G16" s="456"/>
      <c r="H16" s="456"/>
      <c r="I16" s="456"/>
      <c r="J16" s="456"/>
      <c r="K16" s="456"/>
      <c r="L16" s="302"/>
    </row>
    <row r="17" spans="2:12" x14ac:dyDescent="0.25">
      <c r="B17" s="301"/>
      <c r="C17" s="456"/>
      <c r="D17" s="456"/>
      <c r="E17" s="456"/>
      <c r="F17" s="456"/>
      <c r="G17" s="456"/>
      <c r="H17" s="456"/>
      <c r="I17" s="456"/>
      <c r="J17" s="456"/>
      <c r="K17" s="456"/>
      <c r="L17" s="302"/>
    </row>
    <row r="18" spans="2:12" x14ac:dyDescent="0.25">
      <c r="B18" s="301"/>
      <c r="C18" s="471"/>
      <c r="D18" s="471"/>
      <c r="E18" s="471"/>
      <c r="F18" s="471"/>
      <c r="G18" s="471"/>
      <c r="H18" s="471"/>
      <c r="I18" s="471"/>
      <c r="J18" s="471"/>
      <c r="K18" s="471"/>
      <c r="L18" s="302"/>
    </row>
    <row r="19" spans="2:12" x14ac:dyDescent="0.25">
      <c r="B19" s="301"/>
      <c r="C19" s="276"/>
      <c r="D19" s="276"/>
      <c r="E19" s="276"/>
      <c r="F19" s="276"/>
      <c r="G19" s="276"/>
      <c r="H19" s="276"/>
      <c r="I19" s="276"/>
      <c r="J19" s="276"/>
      <c r="K19" s="276"/>
      <c r="L19" s="302"/>
    </row>
    <row r="20" spans="2:12" ht="22.5" customHeight="1" x14ac:dyDescent="0.25">
      <c r="B20" s="301"/>
      <c r="C20" s="472" t="s">
        <v>125</v>
      </c>
      <c r="D20" s="473"/>
      <c r="E20" s="473"/>
      <c r="F20" s="473"/>
      <c r="G20" s="473"/>
      <c r="H20" s="473"/>
      <c r="I20" s="473"/>
      <c r="J20" s="473"/>
      <c r="K20" s="473"/>
      <c r="L20" s="302"/>
    </row>
    <row r="21" spans="2:12" ht="15" customHeight="1" x14ac:dyDescent="0.25">
      <c r="B21" s="301"/>
      <c r="C21" s="220" t="s">
        <v>122</v>
      </c>
      <c r="D21" s="474" t="s">
        <v>115</v>
      </c>
      <c r="E21" s="474"/>
      <c r="F21" s="474"/>
      <c r="G21" s="474"/>
      <c r="H21" s="474"/>
      <c r="I21" s="474"/>
      <c r="J21" s="474"/>
      <c r="K21" s="474"/>
      <c r="L21" s="302"/>
    </row>
    <row r="22" spans="2:12" ht="15" customHeight="1" x14ac:dyDescent="0.25">
      <c r="B22" s="301"/>
      <c r="C22" s="8"/>
      <c r="D22" s="456" t="s">
        <v>258</v>
      </c>
      <c r="E22" s="456"/>
      <c r="F22" s="456"/>
      <c r="G22" s="456"/>
      <c r="H22" s="456"/>
      <c r="I22" s="456"/>
      <c r="J22" s="456"/>
      <c r="K22" s="456"/>
      <c r="L22" s="302"/>
    </row>
    <row r="23" spans="2:12" ht="15" customHeight="1" x14ac:dyDescent="0.25">
      <c r="B23" s="301"/>
      <c r="C23" s="276"/>
      <c r="D23" s="456" t="s">
        <v>136</v>
      </c>
      <c r="E23" s="456"/>
      <c r="F23" s="456"/>
      <c r="G23" s="456"/>
      <c r="H23" s="456"/>
      <c r="I23" s="456"/>
      <c r="J23" s="456"/>
      <c r="K23" s="456"/>
      <c r="L23" s="302"/>
    </row>
    <row r="24" spans="2:12" x14ac:dyDescent="0.25">
      <c r="B24" s="301"/>
      <c r="C24" s="8"/>
      <c r="D24" s="8"/>
      <c r="E24" s="8"/>
      <c r="F24" s="8"/>
      <c r="G24" s="8"/>
      <c r="H24" s="8"/>
      <c r="I24" s="8"/>
      <c r="J24" s="8"/>
      <c r="K24" s="8"/>
      <c r="L24" s="302"/>
    </row>
    <row r="25" spans="2:12" ht="15" customHeight="1" x14ac:dyDescent="0.25">
      <c r="B25" s="301"/>
      <c r="C25" s="221" t="s">
        <v>123</v>
      </c>
      <c r="D25" s="474" t="s">
        <v>138</v>
      </c>
      <c r="E25" s="474"/>
      <c r="F25" s="474"/>
      <c r="G25" s="474"/>
      <c r="H25" s="474"/>
      <c r="I25" s="474"/>
      <c r="J25" s="474"/>
      <c r="K25" s="474"/>
      <c r="L25" s="302"/>
    </row>
    <row r="26" spans="2:12" x14ac:dyDescent="0.25">
      <c r="B26" s="301"/>
      <c r="C26" s="221"/>
      <c r="D26" s="475" t="s">
        <v>177</v>
      </c>
      <c r="E26" s="475"/>
      <c r="F26" s="475"/>
      <c r="G26" s="475"/>
      <c r="H26" s="475"/>
      <c r="I26" s="475"/>
      <c r="J26" s="475"/>
      <c r="K26" s="475"/>
      <c r="L26" s="302"/>
    </row>
    <row r="27" spans="2:12" x14ac:dyDescent="0.25">
      <c r="B27" s="301"/>
      <c r="C27" s="221"/>
      <c r="D27" s="282" t="s">
        <v>176</v>
      </c>
      <c r="E27" s="282"/>
      <c r="F27" s="282"/>
      <c r="G27" s="282"/>
      <c r="H27" s="282"/>
      <c r="I27" s="282"/>
      <c r="J27" s="282"/>
      <c r="K27" s="282"/>
      <c r="L27" s="302"/>
    </row>
    <row r="28" spans="2:12" x14ac:dyDescent="0.25">
      <c r="B28" s="301"/>
      <c r="C28" s="221"/>
      <c r="D28" s="222" t="s">
        <v>140</v>
      </c>
      <c r="E28" s="222"/>
      <c r="F28" s="222"/>
      <c r="G28" s="222"/>
      <c r="H28" s="222"/>
      <c r="I28" s="222"/>
      <c r="J28" s="222"/>
      <c r="K28" s="222"/>
      <c r="L28" s="302"/>
    </row>
    <row r="29" spans="2:12" ht="15" customHeight="1" x14ac:dyDescent="0.25">
      <c r="B29" s="301"/>
      <c r="C29" s="8"/>
      <c r="D29" s="456" t="s">
        <v>259</v>
      </c>
      <c r="E29" s="456"/>
      <c r="F29" s="456"/>
      <c r="G29" s="456"/>
      <c r="H29" s="456"/>
      <c r="I29" s="456"/>
      <c r="J29" s="456"/>
      <c r="K29" s="456"/>
      <c r="L29" s="302"/>
    </row>
    <row r="30" spans="2:12" x14ac:dyDescent="0.25">
      <c r="B30" s="301"/>
      <c r="C30" s="8"/>
      <c r="D30" s="8"/>
      <c r="E30" s="8"/>
      <c r="F30" s="8"/>
      <c r="G30" s="8"/>
      <c r="H30" s="8"/>
      <c r="I30" s="8"/>
      <c r="J30" s="8"/>
      <c r="K30" s="8"/>
      <c r="L30" s="302"/>
    </row>
    <row r="31" spans="2:12" ht="15" customHeight="1" x14ac:dyDescent="0.25">
      <c r="B31" s="301"/>
      <c r="C31" s="221"/>
      <c r="D31" s="456" t="s">
        <v>139</v>
      </c>
      <c r="E31" s="456"/>
      <c r="F31" s="456"/>
      <c r="G31" s="456"/>
      <c r="H31" s="456"/>
      <c r="I31" s="456"/>
      <c r="J31" s="456"/>
      <c r="K31" s="456"/>
      <c r="L31" s="302"/>
    </row>
    <row r="32" spans="2:12" x14ac:dyDescent="0.25">
      <c r="B32" s="301"/>
      <c r="C32" s="8"/>
      <c r="D32" s="456"/>
      <c r="E32" s="456"/>
      <c r="F32" s="456"/>
      <c r="G32" s="456"/>
      <c r="H32" s="456"/>
      <c r="I32" s="456"/>
      <c r="J32" s="456"/>
      <c r="K32" s="456"/>
      <c r="L32" s="302"/>
    </row>
    <row r="33" spans="2:12" x14ac:dyDescent="0.25">
      <c r="B33" s="301"/>
      <c r="C33" s="8"/>
      <c r="D33" s="217"/>
      <c r="E33" s="217"/>
      <c r="F33" s="217"/>
      <c r="G33" s="217"/>
      <c r="H33" s="217"/>
      <c r="I33" s="217"/>
      <c r="J33" s="217"/>
      <c r="K33" s="217"/>
      <c r="L33" s="302"/>
    </row>
    <row r="34" spans="2:12" ht="15" customHeight="1" x14ac:dyDescent="0.25">
      <c r="B34" s="301"/>
      <c r="C34" s="221" t="s">
        <v>124</v>
      </c>
      <c r="D34" s="474" t="s">
        <v>137</v>
      </c>
      <c r="E34" s="474"/>
      <c r="F34" s="474"/>
      <c r="G34" s="474"/>
      <c r="H34" s="474"/>
      <c r="I34" s="474"/>
      <c r="J34" s="474"/>
      <c r="K34" s="474"/>
      <c r="L34" s="302"/>
    </row>
    <row r="35" spans="2:12" ht="15" customHeight="1" x14ac:dyDescent="0.25">
      <c r="B35" s="301"/>
      <c r="C35" s="223"/>
      <c r="D35" s="460" t="s">
        <v>141</v>
      </c>
      <c r="E35" s="460"/>
      <c r="F35" s="460"/>
      <c r="G35" s="460"/>
      <c r="H35" s="460"/>
      <c r="I35" s="460"/>
      <c r="J35" s="460"/>
      <c r="K35" s="460"/>
      <c r="L35" s="302"/>
    </row>
    <row r="36" spans="2:12" x14ac:dyDescent="0.25">
      <c r="B36" s="301"/>
      <c r="C36" s="223"/>
      <c r="D36" s="460"/>
      <c r="E36" s="460"/>
      <c r="F36" s="460"/>
      <c r="G36" s="460"/>
      <c r="H36" s="460"/>
      <c r="I36" s="460"/>
      <c r="J36" s="460"/>
      <c r="K36" s="460"/>
      <c r="L36" s="302"/>
    </row>
    <row r="37" spans="2:12" x14ac:dyDescent="0.25">
      <c r="B37" s="301"/>
      <c r="C37" s="223"/>
      <c r="D37" s="222" t="s">
        <v>142</v>
      </c>
      <c r="E37" s="222"/>
      <c r="F37" s="222"/>
      <c r="G37" s="222"/>
      <c r="H37" s="222"/>
      <c r="I37" s="222"/>
      <c r="J37" s="222"/>
      <c r="K37" s="222"/>
      <c r="L37" s="302"/>
    </row>
    <row r="38" spans="2:12" ht="15" customHeight="1" x14ac:dyDescent="0.25">
      <c r="B38" s="301"/>
      <c r="C38" s="223"/>
      <c r="D38" s="460" t="s">
        <v>143</v>
      </c>
      <c r="E38" s="460"/>
      <c r="F38" s="460"/>
      <c r="G38" s="460"/>
      <c r="H38" s="460"/>
      <c r="I38" s="460"/>
      <c r="J38" s="460"/>
      <c r="K38" s="460"/>
      <c r="L38" s="303"/>
    </row>
    <row r="39" spans="2:12" ht="15" customHeight="1" x14ac:dyDescent="0.25">
      <c r="B39" s="301"/>
      <c r="C39" s="223"/>
      <c r="D39" s="460"/>
      <c r="E39" s="460"/>
      <c r="F39" s="460"/>
      <c r="G39" s="460"/>
      <c r="H39" s="460"/>
      <c r="I39" s="460"/>
      <c r="J39" s="460"/>
      <c r="K39" s="460"/>
      <c r="L39" s="304"/>
    </row>
    <row r="40" spans="2:12" x14ac:dyDescent="0.25">
      <c r="B40" s="301"/>
      <c r="C40" s="223"/>
      <c r="D40" s="460"/>
      <c r="E40" s="460"/>
      <c r="F40" s="460"/>
      <c r="G40" s="460"/>
      <c r="H40" s="460"/>
      <c r="I40" s="460"/>
      <c r="J40" s="460"/>
      <c r="K40" s="460"/>
      <c r="L40" s="304"/>
    </row>
    <row r="41" spans="2:12" x14ac:dyDescent="0.25">
      <c r="B41" s="301"/>
      <c r="C41" s="224"/>
      <c r="D41" s="225"/>
      <c r="E41" s="226"/>
      <c r="F41" s="226"/>
      <c r="G41" s="226"/>
      <c r="H41" s="226"/>
      <c r="I41" s="226"/>
      <c r="J41" s="226"/>
      <c r="K41" s="226"/>
      <c r="L41" s="303"/>
    </row>
    <row r="42" spans="2:12" ht="15" customHeight="1" x14ac:dyDescent="0.25">
      <c r="B42" s="301"/>
      <c r="C42" s="224"/>
      <c r="D42" s="467" t="s">
        <v>144</v>
      </c>
      <c r="E42" s="467"/>
      <c r="F42" s="467"/>
      <c r="G42" s="467"/>
      <c r="H42" s="467"/>
      <c r="I42" s="467"/>
      <c r="J42" s="467"/>
      <c r="K42" s="467"/>
      <c r="L42" s="303"/>
    </row>
    <row r="43" spans="2:12" x14ac:dyDescent="0.25">
      <c r="B43" s="301"/>
      <c r="C43" s="224"/>
      <c r="D43" s="467"/>
      <c r="E43" s="467"/>
      <c r="F43" s="467"/>
      <c r="G43" s="467"/>
      <c r="H43" s="467"/>
      <c r="I43" s="467"/>
      <c r="J43" s="467"/>
      <c r="K43" s="467"/>
      <c r="L43" s="303"/>
    </row>
    <row r="44" spans="2:12" x14ac:dyDescent="0.25">
      <c r="B44" s="301"/>
      <c r="C44" s="224"/>
      <c r="D44" s="467"/>
      <c r="E44" s="467"/>
      <c r="F44" s="467"/>
      <c r="G44" s="467"/>
      <c r="H44" s="467"/>
      <c r="I44" s="467"/>
      <c r="J44" s="467"/>
      <c r="K44" s="467"/>
      <c r="L44" s="303"/>
    </row>
    <row r="45" spans="2:12" x14ac:dyDescent="0.25">
      <c r="B45" s="301"/>
      <c r="C45" s="3"/>
      <c r="D45" s="281"/>
      <c r="E45" s="281"/>
      <c r="F45" s="281"/>
      <c r="G45" s="281"/>
      <c r="H45" s="281"/>
      <c r="I45" s="281"/>
      <c r="J45" s="281"/>
      <c r="K45" s="281"/>
      <c r="L45" s="302"/>
    </row>
    <row r="46" spans="2:12" x14ac:dyDescent="0.25">
      <c r="B46" s="301"/>
      <c r="C46" s="8"/>
      <c r="D46" s="8"/>
      <c r="E46" s="8"/>
      <c r="F46" s="8"/>
      <c r="G46" s="8"/>
      <c r="H46" s="8"/>
      <c r="I46" s="8"/>
      <c r="J46" s="8"/>
      <c r="K46" s="8"/>
      <c r="L46" s="302"/>
    </row>
    <row r="47" spans="2:12" x14ac:dyDescent="0.25">
      <c r="B47" s="301"/>
      <c r="C47" s="8"/>
      <c r="D47" s="473" t="s">
        <v>178</v>
      </c>
      <c r="E47" s="473"/>
      <c r="F47" s="473"/>
      <c r="G47" s="473"/>
      <c r="H47" s="473"/>
      <c r="I47" s="473"/>
      <c r="J47" s="473"/>
      <c r="K47" s="473"/>
      <c r="L47" s="302"/>
    </row>
    <row r="48" spans="2:12" x14ac:dyDescent="0.25">
      <c r="B48" s="301"/>
      <c r="C48" s="8"/>
      <c r="D48" s="222"/>
      <c r="E48" s="222"/>
      <c r="F48" s="222"/>
      <c r="G48" s="222"/>
      <c r="H48" s="222"/>
      <c r="I48" s="222"/>
      <c r="J48" s="222"/>
      <c r="K48" s="222"/>
      <c r="L48" s="302"/>
    </row>
    <row r="49" spans="2:12" x14ac:dyDescent="0.25">
      <c r="B49" s="301"/>
      <c r="C49" s="457" t="s">
        <v>135</v>
      </c>
      <c r="D49" s="457"/>
      <c r="E49" s="457"/>
      <c r="F49" s="457"/>
      <c r="G49" s="457"/>
      <c r="H49" s="457"/>
      <c r="I49" s="457"/>
      <c r="J49" s="457"/>
      <c r="K49" s="221"/>
      <c r="L49" s="302"/>
    </row>
    <row r="50" spans="2:12" x14ac:dyDescent="0.25">
      <c r="B50" s="301"/>
      <c r="C50" s="8"/>
      <c r="D50" s="222" t="s">
        <v>145</v>
      </c>
      <c r="E50" s="222"/>
      <c r="F50" s="222"/>
      <c r="G50" s="222"/>
      <c r="H50" s="222"/>
      <c r="I50" s="222"/>
      <c r="J50" s="222"/>
      <c r="K50" s="222"/>
      <c r="L50" s="302"/>
    </row>
    <row r="51" spans="2:12" x14ac:dyDescent="0.25">
      <c r="B51" s="301"/>
      <c r="C51" s="8"/>
      <c r="D51" s="222" t="s">
        <v>146</v>
      </c>
      <c r="E51" s="222"/>
      <c r="F51" s="222"/>
      <c r="G51" s="222"/>
      <c r="H51" s="222"/>
      <c r="I51" s="222"/>
      <c r="J51" s="222"/>
      <c r="K51" s="222"/>
      <c r="L51" s="302"/>
    </row>
    <row r="52" spans="2:12" x14ac:dyDescent="0.25">
      <c r="B52" s="301"/>
      <c r="C52" s="8"/>
      <c r="D52" s="222"/>
      <c r="E52" s="222"/>
      <c r="F52" s="222"/>
      <c r="G52" s="222"/>
      <c r="H52" s="222"/>
      <c r="I52" s="222"/>
      <c r="J52" s="222"/>
      <c r="K52" s="222"/>
      <c r="L52" s="302"/>
    </row>
    <row r="53" spans="2:12" x14ac:dyDescent="0.25">
      <c r="B53" s="301"/>
      <c r="C53" s="227" t="s">
        <v>189</v>
      </c>
      <c r="D53" s="221"/>
      <c r="E53" s="221"/>
      <c r="F53" s="221"/>
      <c r="G53" s="221"/>
      <c r="H53" s="221"/>
      <c r="I53" s="221"/>
      <c r="J53" s="221"/>
      <c r="K53" s="221"/>
      <c r="L53" s="302"/>
    </row>
    <row r="54" spans="2:12" ht="25.5" customHeight="1" x14ac:dyDescent="0.25">
      <c r="B54" s="301"/>
      <c r="C54" s="8"/>
      <c r="D54" s="468" t="s">
        <v>163</v>
      </c>
      <c r="E54" s="468"/>
      <c r="F54" s="468"/>
      <c r="G54" s="468"/>
      <c r="H54" s="468"/>
      <c r="I54" s="468"/>
      <c r="J54" s="468"/>
      <c r="K54" s="468"/>
      <c r="L54" s="302"/>
    </row>
    <row r="55" spans="2:12" x14ac:dyDescent="0.25">
      <c r="B55" s="301"/>
      <c r="C55" s="8"/>
      <c r="D55" s="468"/>
      <c r="E55" s="468"/>
      <c r="F55" s="468"/>
      <c r="G55" s="468"/>
      <c r="H55" s="468"/>
      <c r="I55" s="468"/>
      <c r="J55" s="468"/>
      <c r="K55" s="468"/>
      <c r="L55" s="302"/>
    </row>
    <row r="56" spans="2:12" x14ac:dyDescent="0.25">
      <c r="B56" s="301"/>
      <c r="C56" s="8"/>
      <c r="D56" s="222"/>
      <c r="E56" s="277"/>
      <c r="F56" s="277"/>
      <c r="G56" s="277"/>
      <c r="H56" s="277"/>
      <c r="I56" s="277"/>
      <c r="J56" s="277"/>
      <c r="K56" s="277"/>
      <c r="L56" s="302"/>
    </row>
    <row r="57" spans="2:12" ht="16.5" customHeight="1" x14ac:dyDescent="0.25">
      <c r="B57" s="301"/>
      <c r="C57" s="8"/>
      <c r="D57" s="464" t="s">
        <v>150</v>
      </c>
      <c r="E57" s="464"/>
      <c r="F57" s="464"/>
      <c r="G57" s="464"/>
      <c r="H57" s="464"/>
      <c r="I57" s="464"/>
      <c r="J57" s="464"/>
      <c r="K57" s="464"/>
      <c r="L57" s="302"/>
    </row>
    <row r="58" spans="2:12" ht="27.75" customHeight="1" x14ac:dyDescent="0.25">
      <c r="B58" s="301"/>
      <c r="C58" s="8"/>
      <c r="D58" s="228" t="s">
        <v>149</v>
      </c>
      <c r="E58" s="470" t="s">
        <v>1</v>
      </c>
      <c r="F58" s="470"/>
      <c r="G58" s="470"/>
      <c r="H58" s="470"/>
      <c r="I58" s="470"/>
      <c r="J58" s="470"/>
      <c r="K58" s="470"/>
      <c r="L58" s="302"/>
    </row>
    <row r="59" spans="2:12" ht="15.75" customHeight="1" x14ac:dyDescent="0.25">
      <c r="B59" s="301"/>
      <c r="C59" s="8"/>
      <c r="D59" s="229"/>
      <c r="E59" s="470" t="s">
        <v>2</v>
      </c>
      <c r="F59" s="470"/>
      <c r="G59" s="470"/>
      <c r="H59" s="470"/>
      <c r="I59" s="470"/>
      <c r="J59" s="470"/>
      <c r="K59" s="470"/>
      <c r="L59" s="302"/>
    </row>
    <row r="60" spans="2:12" x14ac:dyDescent="0.25">
      <c r="B60" s="301"/>
      <c r="C60" s="8"/>
      <c r="D60" s="228" t="s">
        <v>149</v>
      </c>
      <c r="E60" s="469" t="s">
        <v>159</v>
      </c>
      <c r="F60" s="469"/>
      <c r="G60" s="469"/>
      <c r="H60" s="469"/>
      <c r="I60" s="469"/>
      <c r="J60" s="469"/>
      <c r="K60" s="469"/>
      <c r="L60" s="302"/>
    </row>
    <row r="61" spans="2:12" x14ac:dyDescent="0.25">
      <c r="B61" s="301"/>
      <c r="C61" s="8"/>
      <c r="D61" s="228" t="s">
        <v>149</v>
      </c>
      <c r="E61" s="469" t="s">
        <v>160</v>
      </c>
      <c r="F61" s="469"/>
      <c r="G61" s="469"/>
      <c r="H61" s="469"/>
      <c r="I61" s="469"/>
      <c r="J61" s="469"/>
      <c r="K61" s="469"/>
      <c r="L61" s="302"/>
    </row>
    <row r="62" spans="2:12" x14ac:dyDescent="0.25">
      <c r="B62" s="301"/>
      <c r="C62" s="8"/>
      <c r="D62" s="228" t="s">
        <v>149</v>
      </c>
      <c r="E62" s="469" t="s">
        <v>161</v>
      </c>
      <c r="F62" s="469"/>
      <c r="G62" s="469"/>
      <c r="H62" s="469"/>
      <c r="I62" s="469"/>
      <c r="J62" s="469"/>
      <c r="K62" s="469"/>
      <c r="L62" s="302"/>
    </row>
    <row r="63" spans="2:12" x14ac:dyDescent="0.25">
      <c r="B63" s="301"/>
      <c r="C63" s="8"/>
      <c r="D63" s="228" t="s">
        <v>149</v>
      </c>
      <c r="E63" s="469" t="s">
        <v>148</v>
      </c>
      <c r="F63" s="469"/>
      <c r="G63" s="469"/>
      <c r="H63" s="469"/>
      <c r="I63" s="469"/>
      <c r="J63" s="469"/>
      <c r="K63" s="469"/>
      <c r="L63" s="302"/>
    </row>
    <row r="64" spans="2:12" x14ac:dyDescent="0.25">
      <c r="B64" s="301"/>
      <c r="C64" s="8"/>
      <c r="D64" s="228" t="s">
        <v>149</v>
      </c>
      <c r="E64" s="470" t="s">
        <v>147</v>
      </c>
      <c r="F64" s="470"/>
      <c r="G64" s="470"/>
      <c r="H64" s="470"/>
      <c r="I64" s="470"/>
      <c r="J64" s="470"/>
      <c r="K64" s="470"/>
      <c r="L64" s="302"/>
    </row>
    <row r="65" spans="2:12" x14ac:dyDescent="0.25">
      <c r="B65" s="301"/>
      <c r="C65" s="8"/>
      <c r="D65" s="228"/>
      <c r="E65" s="470"/>
      <c r="F65" s="470"/>
      <c r="G65" s="470"/>
      <c r="H65" s="470"/>
      <c r="I65" s="470"/>
      <c r="J65" s="470"/>
      <c r="K65" s="470"/>
      <c r="L65" s="302"/>
    </row>
    <row r="66" spans="2:12" ht="15" customHeight="1" x14ac:dyDescent="0.25">
      <c r="B66" s="301"/>
      <c r="C66" s="8"/>
      <c r="D66" s="228"/>
      <c r="E66" s="456" t="s">
        <v>3</v>
      </c>
      <c r="F66" s="456"/>
      <c r="G66" s="456"/>
      <c r="H66" s="456"/>
      <c r="I66" s="456"/>
      <c r="J66" s="456"/>
      <c r="K66" s="456"/>
      <c r="L66" s="302"/>
    </row>
    <row r="67" spans="2:12" ht="15" customHeight="1" x14ac:dyDescent="0.25">
      <c r="B67" s="301"/>
      <c r="C67" s="8"/>
      <c r="D67" s="228"/>
      <c r="E67" s="11"/>
      <c r="F67" s="11"/>
      <c r="G67" s="11"/>
      <c r="H67" s="11"/>
      <c r="I67" s="11"/>
      <c r="J67" s="11"/>
      <c r="K67" s="11"/>
      <c r="L67" s="302"/>
    </row>
    <row r="68" spans="2:12" x14ac:dyDescent="0.25">
      <c r="B68" s="301"/>
      <c r="C68" s="8"/>
      <c r="D68" s="463" t="s">
        <v>162</v>
      </c>
      <c r="E68" s="463"/>
      <c r="F68" s="463"/>
      <c r="G68" s="463"/>
      <c r="H68" s="463"/>
      <c r="I68" s="463"/>
      <c r="J68" s="463"/>
      <c r="K68" s="463"/>
      <c r="L68" s="302"/>
    </row>
    <row r="69" spans="2:12" x14ac:dyDescent="0.25">
      <c r="B69" s="301"/>
      <c r="C69" s="8"/>
      <c r="D69" s="222"/>
      <c r="E69" s="222"/>
      <c r="F69" s="222"/>
      <c r="G69" s="222"/>
      <c r="H69" s="222"/>
      <c r="I69" s="222"/>
      <c r="J69" s="222"/>
      <c r="K69" s="222"/>
      <c r="L69" s="302"/>
    </row>
    <row r="70" spans="2:12" x14ac:dyDescent="0.25">
      <c r="B70" s="301"/>
      <c r="C70" s="457" t="s">
        <v>154</v>
      </c>
      <c r="D70" s="457"/>
      <c r="E70" s="457"/>
      <c r="F70" s="457"/>
      <c r="G70" s="457"/>
      <c r="H70" s="457"/>
      <c r="I70" s="457"/>
      <c r="J70" s="457"/>
      <c r="K70" s="457"/>
      <c r="L70" s="302"/>
    </row>
    <row r="71" spans="2:12" ht="15" customHeight="1" x14ac:dyDescent="0.25">
      <c r="B71" s="301"/>
      <c r="C71" s="8"/>
      <c r="D71" s="460" t="s">
        <v>188</v>
      </c>
      <c r="E71" s="460"/>
      <c r="F71" s="460"/>
      <c r="G71" s="460"/>
      <c r="H71" s="460"/>
      <c r="I71" s="460"/>
      <c r="J71" s="460"/>
      <c r="K71" s="460"/>
      <c r="L71" s="302"/>
    </row>
    <row r="72" spans="2:12" x14ac:dyDescent="0.25">
      <c r="B72" s="301"/>
      <c r="C72" s="8"/>
      <c r="D72" s="460"/>
      <c r="E72" s="460"/>
      <c r="F72" s="460"/>
      <c r="G72" s="460"/>
      <c r="H72" s="460"/>
      <c r="I72" s="460"/>
      <c r="J72" s="460"/>
      <c r="K72" s="460"/>
      <c r="L72" s="302"/>
    </row>
    <row r="73" spans="2:12" x14ac:dyDescent="0.25">
      <c r="B73" s="301"/>
      <c r="C73" s="8"/>
      <c r="D73" s="230"/>
      <c r="E73" s="230"/>
      <c r="F73" s="230"/>
      <c r="G73" s="230"/>
      <c r="H73" s="230"/>
      <c r="I73" s="230"/>
      <c r="J73" s="230"/>
      <c r="K73" s="230"/>
      <c r="L73" s="302"/>
    </row>
    <row r="74" spans="2:12" x14ac:dyDescent="0.25">
      <c r="B74" s="301"/>
      <c r="C74" s="8"/>
      <c r="D74" s="464" t="s">
        <v>18</v>
      </c>
      <c r="E74" s="464"/>
      <c r="F74" s="464"/>
      <c r="G74" s="464"/>
      <c r="H74" s="464"/>
      <c r="I74" s="464"/>
      <c r="J74" s="464"/>
      <c r="K74" s="464"/>
      <c r="L74" s="302"/>
    </row>
    <row r="75" spans="2:12" x14ac:dyDescent="0.25">
      <c r="B75" s="301"/>
      <c r="C75" s="8"/>
      <c r="D75" s="231" t="s">
        <v>114</v>
      </c>
      <c r="E75" s="12" t="s">
        <v>153</v>
      </c>
      <c r="F75" s="278"/>
      <c r="G75" s="278"/>
      <c r="H75" s="278"/>
      <c r="I75" s="278"/>
      <c r="J75" s="278"/>
      <c r="K75" s="278"/>
      <c r="L75" s="302"/>
    </row>
    <row r="76" spans="2:12" x14ac:dyDescent="0.25">
      <c r="B76" s="301"/>
      <c r="C76" s="8"/>
      <c r="D76" s="231" t="s">
        <v>116</v>
      </c>
      <c r="E76" s="462" t="s">
        <v>194</v>
      </c>
      <c r="F76" s="462"/>
      <c r="G76" s="462"/>
      <c r="H76" s="462"/>
      <c r="I76" s="462"/>
      <c r="J76" s="462"/>
      <c r="K76" s="462"/>
      <c r="L76" s="302"/>
    </row>
    <row r="77" spans="2:12" x14ac:dyDescent="0.25">
      <c r="B77" s="301"/>
      <c r="C77" s="8"/>
      <c r="D77" s="8"/>
      <c r="E77" s="462"/>
      <c r="F77" s="462"/>
      <c r="G77" s="462"/>
      <c r="H77" s="462"/>
      <c r="I77" s="462"/>
      <c r="J77" s="462"/>
      <c r="K77" s="462"/>
      <c r="L77" s="302"/>
    </row>
    <row r="78" spans="2:12" ht="15" customHeight="1" x14ac:dyDescent="0.25">
      <c r="B78" s="301"/>
      <c r="C78" s="8"/>
      <c r="D78" s="231" t="s">
        <v>117</v>
      </c>
      <c r="E78" s="462" t="s">
        <v>288</v>
      </c>
      <c r="F78" s="462"/>
      <c r="G78" s="462"/>
      <c r="H78" s="462"/>
      <c r="I78" s="462"/>
      <c r="J78" s="462"/>
      <c r="K78" s="462"/>
      <c r="L78" s="302"/>
    </row>
    <row r="79" spans="2:12" x14ac:dyDescent="0.25">
      <c r="B79" s="301"/>
      <c r="C79" s="8"/>
      <c r="D79" s="231"/>
      <c r="E79" s="462"/>
      <c r="F79" s="462"/>
      <c r="G79" s="462"/>
      <c r="H79" s="462"/>
      <c r="I79" s="462"/>
      <c r="J79" s="462"/>
      <c r="K79" s="462"/>
      <c r="L79" s="302"/>
    </row>
    <row r="80" spans="2:12" ht="15" customHeight="1" x14ac:dyDescent="0.25">
      <c r="B80" s="301"/>
      <c r="C80" s="8"/>
      <c r="D80" s="465" t="s">
        <v>174</v>
      </c>
      <c r="E80" s="465"/>
      <c r="F80" s="465"/>
      <c r="G80" s="465"/>
      <c r="H80" s="465"/>
      <c r="I80" s="465"/>
      <c r="J80" s="465"/>
      <c r="K80" s="465"/>
      <c r="L80" s="302"/>
    </row>
    <row r="81" spans="2:12" x14ac:dyDescent="0.25">
      <c r="B81" s="301"/>
      <c r="C81" s="8"/>
      <c r="D81" s="465"/>
      <c r="E81" s="465"/>
      <c r="F81" s="465"/>
      <c r="G81" s="465"/>
      <c r="H81" s="465"/>
      <c r="I81" s="465"/>
      <c r="J81" s="465"/>
      <c r="K81" s="465"/>
      <c r="L81" s="302"/>
    </row>
    <row r="82" spans="2:12" x14ac:dyDescent="0.25">
      <c r="B82" s="301"/>
      <c r="C82" s="8"/>
      <c r="D82" s="465"/>
      <c r="E82" s="465"/>
      <c r="F82" s="465"/>
      <c r="G82" s="465"/>
      <c r="H82" s="465"/>
      <c r="I82" s="465"/>
      <c r="J82" s="465"/>
      <c r="K82" s="465"/>
      <c r="L82" s="302"/>
    </row>
    <row r="83" spans="2:12" x14ac:dyDescent="0.25">
      <c r="B83" s="301"/>
      <c r="C83" s="8"/>
      <c r="D83" s="232" t="s">
        <v>149</v>
      </c>
      <c r="E83" s="32" t="s">
        <v>286</v>
      </c>
      <c r="F83" s="279"/>
      <c r="G83" s="279"/>
      <c r="H83" s="279"/>
      <c r="I83" s="279"/>
      <c r="J83" s="279"/>
      <c r="K83" s="279"/>
      <c r="L83" s="302"/>
    </row>
    <row r="84" spans="2:12" x14ac:dyDescent="0.25">
      <c r="B84" s="301"/>
      <c r="C84" s="8"/>
      <c r="D84" s="232" t="s">
        <v>149</v>
      </c>
      <c r="E84" s="32" t="s">
        <v>287</v>
      </c>
      <c r="F84" s="279"/>
      <c r="G84" s="279"/>
      <c r="H84" s="279"/>
      <c r="I84" s="279"/>
      <c r="J84" s="279"/>
      <c r="K84" s="279"/>
      <c r="L84" s="302"/>
    </row>
    <row r="85" spans="2:12" x14ac:dyDescent="0.25">
      <c r="B85" s="301"/>
      <c r="C85" s="8"/>
      <c r="D85" s="232" t="s">
        <v>149</v>
      </c>
      <c r="E85" s="32" t="s">
        <v>185</v>
      </c>
      <c r="F85" s="279"/>
      <c r="G85" s="279"/>
      <c r="H85" s="279"/>
      <c r="I85" s="279"/>
      <c r="J85" s="279"/>
      <c r="K85" s="279"/>
      <c r="L85" s="302"/>
    </row>
    <row r="86" spans="2:12" x14ac:dyDescent="0.25">
      <c r="B86" s="301"/>
      <c r="C86" s="8"/>
      <c r="D86" s="279"/>
      <c r="E86" s="279"/>
      <c r="F86" s="279"/>
      <c r="G86" s="279"/>
      <c r="H86" s="279"/>
      <c r="I86" s="279"/>
      <c r="J86" s="279"/>
      <c r="K86" s="279"/>
      <c r="L86" s="302"/>
    </row>
    <row r="87" spans="2:12" ht="15" customHeight="1" x14ac:dyDescent="0.25">
      <c r="B87" s="301"/>
      <c r="C87" s="8"/>
      <c r="D87" s="463" t="s">
        <v>158</v>
      </c>
      <c r="E87" s="463"/>
      <c r="F87" s="463"/>
      <c r="G87" s="463"/>
      <c r="H87" s="463"/>
      <c r="I87" s="463"/>
      <c r="J87" s="463"/>
      <c r="K87" s="463"/>
      <c r="L87" s="302"/>
    </row>
    <row r="88" spans="2:12" ht="15" customHeight="1" x14ac:dyDescent="0.25">
      <c r="B88" s="301"/>
      <c r="C88" s="8"/>
      <c r="D88" s="465"/>
      <c r="E88" s="465"/>
      <c r="F88" s="465"/>
      <c r="G88" s="465"/>
      <c r="H88" s="465"/>
      <c r="I88" s="465"/>
      <c r="J88" s="465"/>
      <c r="K88" s="465"/>
      <c r="L88" s="302"/>
    </row>
    <row r="89" spans="2:12" x14ac:dyDescent="0.25">
      <c r="B89" s="301"/>
      <c r="C89" s="457" t="s">
        <v>155</v>
      </c>
      <c r="D89" s="457"/>
      <c r="E89" s="457"/>
      <c r="F89" s="457"/>
      <c r="G89" s="457"/>
      <c r="H89" s="457"/>
      <c r="I89" s="457"/>
      <c r="J89" s="457"/>
      <c r="K89" s="457"/>
      <c r="L89" s="302"/>
    </row>
    <row r="90" spans="2:12" x14ac:dyDescent="0.25">
      <c r="B90" s="301"/>
      <c r="C90" s="8"/>
      <c r="D90" s="460" t="s">
        <v>187</v>
      </c>
      <c r="E90" s="460"/>
      <c r="F90" s="460"/>
      <c r="G90" s="460"/>
      <c r="H90" s="460"/>
      <c r="I90" s="460"/>
      <c r="J90" s="460"/>
      <c r="K90" s="460"/>
      <c r="L90" s="302"/>
    </row>
    <row r="91" spans="2:12" x14ac:dyDescent="0.25">
      <c r="B91" s="301"/>
      <c r="C91" s="8"/>
      <c r="D91" s="460"/>
      <c r="E91" s="460"/>
      <c r="F91" s="460"/>
      <c r="G91" s="460"/>
      <c r="H91" s="460"/>
      <c r="I91" s="460"/>
      <c r="J91" s="460"/>
      <c r="K91" s="460"/>
      <c r="L91" s="302"/>
    </row>
    <row r="92" spans="2:12" ht="15" customHeight="1" x14ac:dyDescent="0.25">
      <c r="B92" s="301"/>
      <c r="C92" s="8"/>
      <c r="D92" s="464"/>
      <c r="E92" s="464"/>
      <c r="F92" s="464"/>
      <c r="G92" s="464"/>
      <c r="H92" s="464"/>
      <c r="I92" s="464"/>
      <c r="J92" s="464"/>
      <c r="K92" s="464"/>
      <c r="L92" s="302"/>
    </row>
    <row r="93" spans="2:12" ht="15" customHeight="1" x14ac:dyDescent="0.25">
      <c r="B93" s="301"/>
      <c r="C93" s="8"/>
      <c r="D93" s="456" t="s">
        <v>171</v>
      </c>
      <c r="E93" s="456"/>
      <c r="F93" s="456"/>
      <c r="G93" s="456"/>
      <c r="H93" s="456"/>
      <c r="I93" s="456"/>
      <c r="J93" s="456"/>
      <c r="K93" s="456"/>
      <c r="L93" s="302"/>
    </row>
    <row r="94" spans="2:12" x14ac:dyDescent="0.25">
      <c r="B94" s="301"/>
      <c r="C94" s="8"/>
      <c r="D94" s="456"/>
      <c r="E94" s="456"/>
      <c r="F94" s="456"/>
      <c r="G94" s="456"/>
      <c r="H94" s="456"/>
      <c r="I94" s="456"/>
      <c r="J94" s="456"/>
      <c r="K94" s="456"/>
      <c r="L94" s="302"/>
    </row>
    <row r="95" spans="2:12" x14ac:dyDescent="0.25">
      <c r="B95" s="301"/>
      <c r="C95" s="8"/>
      <c r="D95" s="456"/>
      <c r="E95" s="456"/>
      <c r="F95" s="456"/>
      <c r="G95" s="456"/>
      <c r="H95" s="456"/>
      <c r="I95" s="456"/>
      <c r="J95" s="456"/>
      <c r="K95" s="456"/>
      <c r="L95" s="302"/>
    </row>
    <row r="96" spans="2:12" ht="15.75" x14ac:dyDescent="0.25">
      <c r="B96" s="301"/>
      <c r="C96" s="8"/>
      <c r="D96" s="233" t="s">
        <v>149</v>
      </c>
      <c r="E96" s="202" t="s">
        <v>286</v>
      </c>
      <c r="F96" s="57"/>
      <c r="G96" s="217"/>
      <c r="H96" s="217"/>
      <c r="I96" s="217"/>
      <c r="J96" s="217"/>
      <c r="K96" s="217"/>
      <c r="L96" s="302"/>
    </row>
    <row r="97" spans="2:12" ht="15.75" x14ac:dyDescent="0.25">
      <c r="B97" s="301"/>
      <c r="C97" s="8"/>
      <c r="D97" s="233" t="s">
        <v>149</v>
      </c>
      <c r="E97" s="202" t="s">
        <v>287</v>
      </c>
      <c r="F97" s="57"/>
      <c r="G97" s="217"/>
      <c r="H97" s="217"/>
      <c r="I97" s="217"/>
      <c r="J97" s="217"/>
      <c r="K97" s="217"/>
      <c r="L97" s="302"/>
    </row>
    <row r="98" spans="2:12" ht="15.75" x14ac:dyDescent="0.25">
      <c r="B98" s="301"/>
      <c r="C98" s="8"/>
      <c r="D98" s="233" t="s">
        <v>149</v>
      </c>
      <c r="E98" s="202" t="s">
        <v>185</v>
      </c>
      <c r="F98" s="57"/>
      <c r="G98" s="217"/>
      <c r="H98" s="217"/>
      <c r="I98" s="217"/>
      <c r="J98" s="217"/>
      <c r="K98" s="217"/>
      <c r="L98" s="302"/>
    </row>
    <row r="99" spans="2:12" x14ac:dyDescent="0.25">
      <c r="B99" s="301"/>
      <c r="C99" s="8"/>
      <c r="D99" s="222"/>
      <c r="E99" s="222"/>
      <c r="F99" s="222"/>
      <c r="G99" s="222"/>
      <c r="H99" s="222"/>
      <c r="I99" s="222"/>
      <c r="J99" s="222"/>
      <c r="K99" s="222"/>
      <c r="L99" s="302"/>
    </row>
    <row r="100" spans="2:12" x14ac:dyDescent="0.25">
      <c r="B100" s="301"/>
      <c r="C100" s="457" t="s">
        <v>172</v>
      </c>
      <c r="D100" s="457"/>
      <c r="E100" s="457"/>
      <c r="F100" s="457"/>
      <c r="G100" s="457"/>
      <c r="H100" s="457"/>
      <c r="I100" s="457"/>
      <c r="J100" s="457"/>
      <c r="K100" s="457"/>
      <c r="L100" s="302"/>
    </row>
    <row r="101" spans="2:12" x14ac:dyDescent="0.25">
      <c r="B101" s="301"/>
      <c r="C101" s="8"/>
      <c r="D101" s="467" t="s">
        <v>186</v>
      </c>
      <c r="E101" s="467"/>
      <c r="F101" s="467"/>
      <c r="G101" s="467"/>
      <c r="H101" s="467"/>
      <c r="I101" s="467"/>
      <c r="J101" s="467"/>
      <c r="K101" s="467"/>
      <c r="L101" s="302"/>
    </row>
    <row r="102" spans="2:12" x14ac:dyDescent="0.25">
      <c r="B102" s="301"/>
      <c r="C102" s="8"/>
      <c r="D102" s="467"/>
      <c r="E102" s="467"/>
      <c r="F102" s="467"/>
      <c r="G102" s="467"/>
      <c r="H102" s="467"/>
      <c r="I102" s="467"/>
      <c r="J102" s="467"/>
      <c r="K102" s="467"/>
      <c r="L102" s="302"/>
    </row>
    <row r="103" spans="2:12" x14ac:dyDescent="0.25">
      <c r="B103" s="301"/>
      <c r="C103" s="8"/>
      <c r="D103" s="280"/>
      <c r="E103" s="280"/>
      <c r="F103" s="280"/>
      <c r="G103" s="280"/>
      <c r="H103" s="280"/>
      <c r="I103" s="280"/>
      <c r="J103" s="280"/>
      <c r="K103" s="280"/>
      <c r="L103" s="302"/>
    </row>
    <row r="104" spans="2:12" x14ac:dyDescent="0.25">
      <c r="B104" s="301"/>
      <c r="C104" s="8"/>
      <c r="D104" s="464" t="s">
        <v>18</v>
      </c>
      <c r="E104" s="464"/>
      <c r="F104" s="464"/>
      <c r="G104" s="464"/>
      <c r="H104" s="464"/>
      <c r="I104" s="464"/>
      <c r="J104" s="464"/>
      <c r="K104" s="464"/>
      <c r="L104" s="302"/>
    </row>
    <row r="105" spans="2:12" x14ac:dyDescent="0.25">
      <c r="B105" s="301"/>
      <c r="C105" s="8"/>
      <c r="D105" s="231" t="s">
        <v>114</v>
      </c>
      <c r="E105" s="12" t="s">
        <v>153</v>
      </c>
      <c r="F105" s="278"/>
      <c r="G105" s="278"/>
      <c r="H105" s="278"/>
      <c r="I105" s="278"/>
      <c r="J105" s="278"/>
      <c r="K105" s="278"/>
      <c r="L105" s="302"/>
    </row>
    <row r="106" spans="2:12" x14ac:dyDescent="0.25">
      <c r="B106" s="301"/>
      <c r="C106" s="8"/>
      <c r="D106" s="231" t="s">
        <v>116</v>
      </c>
      <c r="E106" s="461" t="s">
        <v>193</v>
      </c>
      <c r="F106" s="461"/>
      <c r="G106" s="461"/>
      <c r="H106" s="461"/>
      <c r="I106" s="461"/>
      <c r="J106" s="461"/>
      <c r="K106" s="461"/>
      <c r="L106" s="302"/>
    </row>
    <row r="107" spans="2:12" x14ac:dyDescent="0.25">
      <c r="B107" s="301"/>
      <c r="C107" s="8"/>
      <c r="D107" s="231"/>
      <c r="E107" s="461"/>
      <c r="F107" s="461"/>
      <c r="G107" s="461"/>
      <c r="H107" s="461"/>
      <c r="I107" s="461"/>
      <c r="J107" s="461"/>
      <c r="K107" s="461"/>
      <c r="L107" s="302"/>
    </row>
    <row r="108" spans="2:12" x14ac:dyDescent="0.25">
      <c r="B108" s="301"/>
      <c r="C108" s="8"/>
      <c r="D108" s="231" t="s">
        <v>117</v>
      </c>
      <c r="E108" s="462" t="s">
        <v>288</v>
      </c>
      <c r="F108" s="462"/>
      <c r="G108" s="462"/>
      <c r="H108" s="462"/>
      <c r="I108" s="462"/>
      <c r="J108" s="462"/>
      <c r="K108" s="462"/>
      <c r="L108" s="302"/>
    </row>
    <row r="109" spans="2:12" x14ac:dyDescent="0.25">
      <c r="B109" s="301"/>
      <c r="C109" s="8"/>
      <c r="D109" s="231"/>
      <c r="E109" s="462"/>
      <c r="F109" s="462"/>
      <c r="G109" s="462"/>
      <c r="H109" s="462"/>
      <c r="I109" s="462"/>
      <c r="J109" s="462"/>
      <c r="K109" s="462"/>
      <c r="L109" s="302"/>
    </row>
    <row r="110" spans="2:12" x14ac:dyDescent="0.25">
      <c r="B110" s="301"/>
      <c r="C110" s="8"/>
      <c r="D110" s="465" t="s">
        <v>174</v>
      </c>
      <c r="E110" s="465"/>
      <c r="F110" s="465"/>
      <c r="G110" s="465"/>
      <c r="H110" s="465"/>
      <c r="I110" s="465"/>
      <c r="J110" s="465"/>
      <c r="K110" s="465"/>
      <c r="L110" s="302"/>
    </row>
    <row r="111" spans="2:12" x14ac:dyDescent="0.25">
      <c r="B111" s="301"/>
      <c r="C111" s="8"/>
      <c r="D111" s="465"/>
      <c r="E111" s="465"/>
      <c r="F111" s="465"/>
      <c r="G111" s="465"/>
      <c r="H111" s="465"/>
      <c r="I111" s="465"/>
      <c r="J111" s="465"/>
      <c r="K111" s="465"/>
      <c r="L111" s="302"/>
    </row>
    <row r="112" spans="2:12" x14ac:dyDescent="0.25">
      <c r="B112" s="301"/>
      <c r="C112" s="8"/>
      <c r="D112" s="465"/>
      <c r="E112" s="465"/>
      <c r="F112" s="465"/>
      <c r="G112" s="465"/>
      <c r="H112" s="465"/>
      <c r="I112" s="465"/>
      <c r="J112" s="465"/>
      <c r="K112" s="465"/>
      <c r="L112" s="302"/>
    </row>
    <row r="113" spans="2:23" x14ac:dyDescent="0.25">
      <c r="B113" s="301"/>
      <c r="C113" s="8"/>
      <c r="D113" s="463" t="s">
        <v>173</v>
      </c>
      <c r="E113" s="463"/>
      <c r="F113" s="463"/>
      <c r="G113" s="463"/>
      <c r="H113" s="463"/>
      <c r="I113" s="463"/>
      <c r="J113" s="463"/>
      <c r="K113" s="463"/>
      <c r="L113" s="302"/>
    </row>
    <row r="114" spans="2:23" x14ac:dyDescent="0.25">
      <c r="B114" s="301"/>
      <c r="C114" s="8"/>
      <c r="D114" s="31"/>
      <c r="E114" s="31"/>
      <c r="F114" s="31"/>
      <c r="G114" s="31"/>
      <c r="H114" s="31"/>
      <c r="I114" s="31"/>
      <c r="J114" s="31"/>
      <c r="K114" s="31"/>
      <c r="L114" s="302"/>
    </row>
    <row r="115" spans="2:23" x14ac:dyDescent="0.25">
      <c r="B115" s="301"/>
      <c r="C115" s="8"/>
      <c r="D115" s="466" t="s">
        <v>206</v>
      </c>
      <c r="E115" s="466"/>
      <c r="F115" s="466"/>
      <c r="G115" s="466"/>
      <c r="H115" s="466"/>
      <c r="I115" s="466"/>
      <c r="J115" s="466"/>
      <c r="K115" s="466"/>
      <c r="L115" s="302"/>
    </row>
    <row r="116" spans="2:23" ht="15" customHeight="1" x14ac:dyDescent="0.25">
      <c r="B116" s="301"/>
      <c r="C116" s="8"/>
      <c r="D116" s="456" t="s">
        <v>207</v>
      </c>
      <c r="E116" s="456"/>
      <c r="F116" s="456"/>
      <c r="G116" s="456"/>
      <c r="H116" s="456"/>
      <c r="I116" s="456"/>
      <c r="J116" s="456"/>
      <c r="K116" s="456"/>
      <c r="L116" s="302"/>
    </row>
    <row r="117" spans="2:23" x14ac:dyDescent="0.25">
      <c r="B117" s="301"/>
      <c r="C117" s="8"/>
      <c r="D117" s="456"/>
      <c r="E117" s="456"/>
      <c r="F117" s="456"/>
      <c r="G117" s="456"/>
      <c r="H117" s="456"/>
      <c r="I117" s="456"/>
      <c r="J117" s="456"/>
      <c r="K117" s="456"/>
      <c r="L117" s="302"/>
    </row>
    <row r="118" spans="2:23" x14ac:dyDescent="0.25">
      <c r="B118" s="301"/>
      <c r="C118" s="8"/>
      <c r="D118" s="456"/>
      <c r="E118" s="456"/>
      <c r="F118" s="456"/>
      <c r="G118" s="456"/>
      <c r="H118" s="456"/>
      <c r="I118" s="456"/>
      <c r="J118" s="456"/>
      <c r="K118" s="456"/>
      <c r="L118" s="302"/>
    </row>
    <row r="119" spans="2:23" ht="15" customHeight="1" x14ac:dyDescent="0.25">
      <c r="B119" s="301"/>
      <c r="C119" s="8"/>
      <c r="D119" s="463" t="s">
        <v>222</v>
      </c>
      <c r="E119" s="463"/>
      <c r="F119" s="463"/>
      <c r="G119" s="463"/>
      <c r="H119" s="463"/>
      <c r="I119" s="463"/>
      <c r="J119" s="463"/>
      <c r="K119" s="463"/>
      <c r="L119" s="302"/>
    </row>
    <row r="120" spans="2:23" ht="15" customHeight="1" x14ac:dyDescent="0.25">
      <c r="B120" s="301"/>
      <c r="C120" s="8"/>
      <c r="D120" s="276"/>
      <c r="E120" s="276"/>
      <c r="F120" s="276"/>
      <c r="G120" s="276"/>
      <c r="H120" s="276"/>
      <c r="I120" s="276"/>
      <c r="J120" s="276"/>
      <c r="K120" s="276"/>
      <c r="L120" s="302"/>
    </row>
    <row r="121" spans="2:23" x14ac:dyDescent="0.25">
      <c r="B121" s="301"/>
      <c r="C121" s="457" t="s">
        <v>175</v>
      </c>
      <c r="D121" s="457"/>
      <c r="E121" s="457"/>
      <c r="F121" s="457"/>
      <c r="G121" s="457"/>
      <c r="H121" s="457"/>
      <c r="I121" s="457"/>
      <c r="J121" s="457"/>
      <c r="K121" s="457"/>
      <c r="L121" s="302"/>
    </row>
    <row r="122" spans="2:23" x14ac:dyDescent="0.25">
      <c r="B122" s="301"/>
      <c r="C122" s="277"/>
      <c r="D122" s="456" t="s">
        <v>290</v>
      </c>
      <c r="E122" s="456"/>
      <c r="F122" s="456"/>
      <c r="G122" s="456"/>
      <c r="H122" s="456"/>
      <c r="I122" s="456"/>
      <c r="J122" s="456"/>
      <c r="K122" s="456"/>
      <c r="L122" s="302"/>
    </row>
    <row r="123" spans="2:23" x14ac:dyDescent="0.25">
      <c r="B123" s="301"/>
      <c r="C123" s="277"/>
      <c r="D123" s="456"/>
      <c r="E123" s="456"/>
      <c r="F123" s="456"/>
      <c r="G123" s="456"/>
      <c r="H123" s="456"/>
      <c r="I123" s="456"/>
      <c r="J123" s="456"/>
      <c r="K123" s="456"/>
      <c r="L123" s="302"/>
    </row>
    <row r="124" spans="2:23" x14ac:dyDescent="0.25">
      <c r="B124" s="301"/>
      <c r="C124" s="277"/>
      <c r="D124" s="276"/>
      <c r="E124" s="276"/>
      <c r="F124" s="276"/>
      <c r="G124" s="276"/>
      <c r="H124" s="276"/>
      <c r="I124" s="276"/>
      <c r="J124" s="276"/>
      <c r="K124" s="276"/>
      <c r="L124" s="302"/>
    </row>
    <row r="125" spans="2:23" x14ac:dyDescent="0.25">
      <c r="B125" s="301"/>
      <c r="C125" s="277"/>
      <c r="D125" s="456"/>
      <c r="E125" s="456"/>
      <c r="F125" s="456"/>
      <c r="G125" s="456"/>
      <c r="H125" s="456"/>
      <c r="I125" s="456"/>
      <c r="J125" s="456"/>
      <c r="K125" s="456"/>
      <c r="L125" s="302"/>
      <c r="P125" s="290"/>
      <c r="Q125" s="291"/>
      <c r="R125" s="292"/>
      <c r="S125" s="292"/>
      <c r="T125" s="292"/>
      <c r="U125" s="292"/>
      <c r="V125" s="292"/>
      <c r="W125" s="292"/>
    </row>
    <row r="126" spans="2:23" x14ac:dyDescent="0.25">
      <c r="B126" s="301"/>
      <c r="C126" s="277"/>
      <c r="D126" s="231"/>
      <c r="E126" s="12"/>
      <c r="F126" s="278"/>
      <c r="G126" s="278"/>
      <c r="H126" s="278"/>
      <c r="I126" s="278"/>
      <c r="J126" s="278"/>
      <c r="K126" s="278"/>
      <c r="L126" s="302"/>
      <c r="P126" s="290"/>
      <c r="Q126" s="293"/>
      <c r="R126" s="293"/>
      <c r="S126" s="293"/>
      <c r="T126" s="293"/>
      <c r="U126" s="293"/>
      <c r="V126" s="293"/>
      <c r="W126" s="293"/>
    </row>
    <row r="127" spans="2:23" x14ac:dyDescent="0.25">
      <c r="B127" s="301"/>
      <c r="C127" s="277"/>
      <c r="D127" s="231"/>
      <c r="E127" s="462"/>
      <c r="F127" s="462"/>
      <c r="G127" s="462"/>
      <c r="H127" s="462"/>
      <c r="I127" s="462"/>
      <c r="J127" s="462"/>
      <c r="K127" s="462"/>
      <c r="L127" s="302"/>
      <c r="Q127" s="293"/>
      <c r="R127" s="293"/>
      <c r="S127" s="293"/>
      <c r="T127" s="293"/>
      <c r="U127" s="293"/>
      <c r="V127" s="293"/>
      <c r="W127" s="293"/>
    </row>
    <row r="128" spans="2:23" x14ac:dyDescent="0.25">
      <c r="B128" s="301"/>
      <c r="C128" s="277"/>
      <c r="D128" s="8"/>
      <c r="E128" s="462"/>
      <c r="F128" s="462"/>
      <c r="G128" s="462"/>
      <c r="H128" s="462"/>
      <c r="I128" s="462"/>
      <c r="J128" s="462"/>
      <c r="K128" s="462"/>
      <c r="L128" s="302"/>
      <c r="P128" s="290"/>
      <c r="Q128" s="293"/>
      <c r="R128" s="293"/>
      <c r="S128" s="293"/>
      <c r="T128" s="293"/>
      <c r="U128" s="293"/>
      <c r="V128" s="293"/>
      <c r="W128" s="293"/>
    </row>
    <row r="129" spans="2:23" ht="15" customHeight="1" x14ac:dyDescent="0.25">
      <c r="B129" s="301"/>
      <c r="C129" s="8"/>
      <c r="D129" s="231"/>
      <c r="E129" s="462"/>
      <c r="F129" s="462"/>
      <c r="G129" s="462"/>
      <c r="H129" s="462"/>
      <c r="I129" s="462"/>
      <c r="J129" s="462"/>
      <c r="K129" s="462"/>
      <c r="L129" s="302"/>
      <c r="P129" s="294"/>
      <c r="Q129" s="294"/>
      <c r="R129" s="294"/>
      <c r="S129" s="294"/>
      <c r="T129" s="294"/>
      <c r="U129" s="294"/>
      <c r="V129" s="294"/>
      <c r="W129" s="294"/>
    </row>
    <row r="130" spans="2:23" x14ac:dyDescent="0.25">
      <c r="B130" s="301"/>
      <c r="C130" s="8"/>
      <c r="D130" s="231"/>
      <c r="E130" s="462"/>
      <c r="F130" s="462"/>
      <c r="G130" s="462"/>
      <c r="H130" s="462"/>
      <c r="I130" s="462"/>
      <c r="J130" s="462"/>
      <c r="K130" s="462"/>
      <c r="L130" s="302"/>
      <c r="P130" s="294"/>
      <c r="Q130" s="294"/>
      <c r="R130" s="294"/>
      <c r="S130" s="294"/>
      <c r="T130" s="294"/>
      <c r="U130" s="294"/>
      <c r="V130" s="294"/>
      <c r="W130" s="294"/>
    </row>
    <row r="131" spans="2:23" ht="15" customHeight="1" x14ac:dyDescent="0.25">
      <c r="B131" s="301"/>
      <c r="C131" s="8"/>
      <c r="D131" s="465"/>
      <c r="E131" s="465"/>
      <c r="F131" s="465"/>
      <c r="G131" s="465"/>
      <c r="H131" s="465"/>
      <c r="I131" s="465"/>
      <c r="J131" s="465"/>
      <c r="K131" s="465"/>
      <c r="L131" s="302"/>
      <c r="P131" s="294"/>
      <c r="Q131" s="294"/>
      <c r="R131" s="294"/>
      <c r="S131" s="294"/>
      <c r="T131" s="294"/>
      <c r="U131" s="294"/>
      <c r="V131" s="294"/>
      <c r="W131" s="294"/>
    </row>
    <row r="132" spans="2:23" x14ac:dyDescent="0.25">
      <c r="B132" s="301"/>
      <c r="C132" s="8"/>
      <c r="D132" s="465"/>
      <c r="E132" s="465"/>
      <c r="F132" s="465"/>
      <c r="G132" s="465"/>
      <c r="H132" s="465"/>
      <c r="I132" s="465"/>
      <c r="J132" s="465"/>
      <c r="K132" s="465"/>
      <c r="L132" s="302"/>
      <c r="P132" s="294"/>
      <c r="Q132" s="294"/>
      <c r="R132" s="294"/>
      <c r="S132" s="294"/>
      <c r="T132" s="294"/>
      <c r="U132" s="294"/>
      <c r="V132" s="294"/>
      <c r="W132" s="294"/>
    </row>
    <row r="133" spans="2:23" x14ac:dyDescent="0.25">
      <c r="B133" s="301"/>
      <c r="C133" s="8"/>
      <c r="D133" s="465"/>
      <c r="E133" s="465"/>
      <c r="F133" s="465"/>
      <c r="G133" s="465"/>
      <c r="H133" s="465"/>
      <c r="I133" s="465"/>
      <c r="J133" s="465"/>
      <c r="K133" s="465"/>
      <c r="L133" s="302"/>
      <c r="P133" s="294"/>
      <c r="Q133" s="294"/>
      <c r="R133" s="294"/>
      <c r="S133" s="294"/>
      <c r="T133" s="294"/>
      <c r="U133" s="294"/>
      <c r="V133" s="294"/>
      <c r="W133" s="294"/>
    </row>
    <row r="134" spans="2:23" x14ac:dyDescent="0.25">
      <c r="B134" s="301"/>
      <c r="C134" s="8"/>
      <c r="D134" s="232"/>
      <c r="E134" s="32"/>
      <c r="F134" s="279"/>
      <c r="G134" s="279"/>
      <c r="H134" s="279"/>
      <c r="I134" s="279"/>
      <c r="J134" s="279"/>
      <c r="K134" s="279"/>
      <c r="L134" s="302"/>
      <c r="P134" s="294"/>
      <c r="Q134" s="294"/>
      <c r="R134" s="294"/>
      <c r="S134" s="294"/>
      <c r="T134" s="294"/>
      <c r="U134" s="294"/>
      <c r="V134" s="294"/>
      <c r="W134" s="294"/>
    </row>
    <row r="135" spans="2:23" x14ac:dyDescent="0.25">
      <c r="B135" s="301"/>
      <c r="C135" s="8"/>
      <c r="D135" s="232"/>
      <c r="E135" s="32"/>
      <c r="F135" s="279"/>
      <c r="G135" s="279"/>
      <c r="H135" s="279"/>
      <c r="I135" s="279"/>
      <c r="J135" s="279"/>
      <c r="K135" s="279"/>
      <c r="L135" s="302"/>
      <c r="P135" s="295"/>
      <c r="Q135" s="295"/>
      <c r="R135" s="295"/>
      <c r="S135" s="295"/>
      <c r="T135" s="295"/>
      <c r="U135" s="295"/>
      <c r="V135" s="295"/>
      <c r="W135" s="295"/>
    </row>
    <row r="136" spans="2:23" x14ac:dyDescent="0.25">
      <c r="B136" s="301"/>
      <c r="C136" s="8"/>
      <c r="D136" s="232"/>
      <c r="E136" s="32"/>
      <c r="F136" s="279"/>
      <c r="G136" s="279"/>
      <c r="H136" s="279"/>
      <c r="I136" s="279"/>
      <c r="J136" s="279"/>
      <c r="K136" s="279"/>
      <c r="L136" s="302"/>
      <c r="P136" s="296"/>
      <c r="Q136" s="297"/>
      <c r="R136" s="295"/>
      <c r="S136" s="295"/>
      <c r="T136" s="295"/>
      <c r="U136" s="295"/>
      <c r="V136" s="295"/>
      <c r="W136" s="295"/>
    </row>
    <row r="137" spans="2:23" x14ac:dyDescent="0.25">
      <c r="B137" s="301"/>
      <c r="C137" s="8"/>
      <c r="D137" s="232"/>
      <c r="E137" s="32"/>
      <c r="F137" s="279"/>
      <c r="G137" s="279"/>
      <c r="H137" s="279"/>
      <c r="I137" s="279"/>
      <c r="J137" s="279"/>
      <c r="K137" s="279"/>
      <c r="L137" s="302"/>
      <c r="P137" s="296"/>
      <c r="Q137" s="297"/>
      <c r="R137" s="295"/>
      <c r="S137" s="295"/>
      <c r="T137" s="295"/>
      <c r="U137" s="295"/>
      <c r="V137" s="295"/>
      <c r="W137" s="295"/>
    </row>
    <row r="138" spans="2:23" x14ac:dyDescent="0.25">
      <c r="B138" s="301"/>
      <c r="C138" s="8"/>
      <c r="D138" s="463" t="s">
        <v>173</v>
      </c>
      <c r="E138" s="463"/>
      <c r="F138" s="463"/>
      <c r="G138" s="463"/>
      <c r="H138" s="463"/>
      <c r="I138" s="463"/>
      <c r="J138" s="463"/>
      <c r="K138" s="463"/>
      <c r="L138" s="302"/>
      <c r="P138" s="296"/>
      <c r="Q138" s="297"/>
      <c r="R138" s="295"/>
      <c r="S138" s="295"/>
      <c r="T138" s="295"/>
      <c r="U138" s="295"/>
      <c r="V138" s="295"/>
      <c r="W138" s="295"/>
    </row>
    <row r="139" spans="2:23" x14ac:dyDescent="0.25">
      <c r="B139" s="301"/>
      <c r="C139" s="8"/>
      <c r="D139" s="31"/>
      <c r="E139" s="31"/>
      <c r="F139" s="31"/>
      <c r="G139" s="31"/>
      <c r="H139" s="31"/>
      <c r="I139" s="31"/>
      <c r="J139" s="31"/>
      <c r="K139" s="31"/>
      <c r="L139" s="302"/>
      <c r="P139" s="296"/>
      <c r="Q139" s="297"/>
      <c r="R139" s="295"/>
      <c r="S139" s="295"/>
      <c r="T139" s="295"/>
      <c r="U139" s="295"/>
      <c r="V139" s="295"/>
      <c r="W139" s="295"/>
    </row>
    <row r="140" spans="2:23" x14ac:dyDescent="0.25">
      <c r="B140" s="301"/>
      <c r="C140" s="457" t="s">
        <v>190</v>
      </c>
      <c r="D140" s="457"/>
      <c r="E140" s="457"/>
      <c r="F140" s="457"/>
      <c r="G140" s="457"/>
      <c r="H140" s="457"/>
      <c r="I140" s="457"/>
      <c r="J140" s="457"/>
      <c r="K140" s="457"/>
      <c r="L140" s="302"/>
    </row>
    <row r="141" spans="2:23" x14ac:dyDescent="0.25">
      <c r="B141" s="301"/>
      <c r="C141" s="8"/>
      <c r="D141" s="282" t="s">
        <v>156</v>
      </c>
      <c r="E141" s="234"/>
      <c r="F141" s="277"/>
      <c r="G141" s="277"/>
      <c r="H141" s="277"/>
      <c r="I141" s="277"/>
      <c r="J141" s="277"/>
      <c r="K141" s="277"/>
      <c r="L141" s="302"/>
    </row>
    <row r="142" spans="2:23" x14ac:dyDescent="0.25">
      <c r="B142" s="301"/>
      <c r="C142" s="8"/>
      <c r="D142" s="8"/>
      <c r="E142" s="235" t="s">
        <v>226</v>
      </c>
      <c r="F142" s="277"/>
      <c r="G142" s="277"/>
      <c r="H142" s="277"/>
      <c r="I142" s="277"/>
      <c r="J142" s="277"/>
      <c r="K142" s="277"/>
      <c r="L142" s="302"/>
    </row>
    <row r="143" spans="2:23" x14ac:dyDescent="0.25">
      <c r="B143" s="301"/>
      <c r="C143" s="8"/>
      <c r="D143" s="236" t="s">
        <v>149</v>
      </c>
      <c r="E143" s="456" t="s">
        <v>224</v>
      </c>
      <c r="F143" s="456"/>
      <c r="G143" s="456"/>
      <c r="H143" s="456"/>
      <c r="I143" s="456"/>
      <c r="J143" s="456"/>
      <c r="K143" s="456"/>
      <c r="L143" s="302"/>
    </row>
    <row r="144" spans="2:23" x14ac:dyDescent="0.25">
      <c r="B144" s="301"/>
      <c r="C144" s="8"/>
      <c r="D144" s="236"/>
      <c r="E144" s="456"/>
      <c r="F144" s="456"/>
      <c r="G144" s="456"/>
      <c r="H144" s="456"/>
      <c r="I144" s="456"/>
      <c r="J144" s="456"/>
      <c r="K144" s="456"/>
      <c r="L144" s="302"/>
    </row>
    <row r="145" spans="2:12" x14ac:dyDescent="0.25">
      <c r="B145" s="301"/>
      <c r="C145" s="8"/>
      <c r="D145" s="236"/>
      <c r="E145" s="456"/>
      <c r="F145" s="456"/>
      <c r="G145" s="456"/>
      <c r="H145" s="456"/>
      <c r="I145" s="456"/>
      <c r="J145" s="456"/>
      <c r="K145" s="456"/>
      <c r="L145" s="302"/>
    </row>
    <row r="146" spans="2:12" x14ac:dyDescent="0.25">
      <c r="B146" s="301"/>
      <c r="C146" s="8"/>
      <c r="D146" s="236"/>
      <c r="E146" s="456"/>
      <c r="F146" s="456"/>
      <c r="G146" s="456"/>
      <c r="H146" s="456"/>
      <c r="I146" s="456"/>
      <c r="J146" s="456"/>
      <c r="K146" s="456"/>
      <c r="L146" s="302"/>
    </row>
    <row r="147" spans="2:12" ht="15" customHeight="1" x14ac:dyDescent="0.25">
      <c r="B147" s="301"/>
      <c r="C147" s="8"/>
      <c r="D147" s="236" t="s">
        <v>149</v>
      </c>
      <c r="E147" s="456" t="s">
        <v>225</v>
      </c>
      <c r="F147" s="456"/>
      <c r="G147" s="456"/>
      <c r="H147" s="456"/>
      <c r="I147" s="456"/>
      <c r="J147" s="456"/>
      <c r="K147" s="456"/>
      <c r="L147" s="302"/>
    </row>
    <row r="148" spans="2:12" x14ac:dyDescent="0.25">
      <c r="B148" s="301"/>
      <c r="C148" s="8"/>
      <c r="D148" s="213"/>
      <c r="E148" s="456"/>
      <c r="F148" s="456"/>
      <c r="G148" s="456"/>
      <c r="H148" s="456"/>
      <c r="I148" s="456"/>
      <c r="J148" s="456"/>
      <c r="K148" s="456"/>
      <c r="L148" s="302"/>
    </row>
    <row r="149" spans="2:12" x14ac:dyDescent="0.25">
      <c r="B149" s="301"/>
      <c r="C149" s="8"/>
      <c r="D149" s="213"/>
      <c r="E149" s="456"/>
      <c r="F149" s="456"/>
      <c r="G149" s="456"/>
      <c r="H149" s="456"/>
      <c r="I149" s="456"/>
      <c r="J149" s="456"/>
      <c r="K149" s="456"/>
      <c r="L149" s="302"/>
    </row>
    <row r="150" spans="2:12" x14ac:dyDescent="0.25">
      <c r="B150" s="301"/>
      <c r="C150" s="8"/>
      <c r="D150" s="31"/>
      <c r="E150" s="456"/>
      <c r="F150" s="456"/>
      <c r="G150" s="456"/>
      <c r="H150" s="456"/>
      <c r="I150" s="456"/>
      <c r="J150" s="456"/>
      <c r="K150" s="456"/>
      <c r="L150" s="302"/>
    </row>
    <row r="151" spans="2:12" ht="15" customHeight="1" x14ac:dyDescent="0.25">
      <c r="B151" s="301"/>
      <c r="C151" s="8"/>
      <c r="D151" s="237"/>
      <c r="E151" s="235" t="s">
        <v>227</v>
      </c>
      <c r="F151" s="237"/>
      <c r="G151" s="237"/>
      <c r="H151" s="237"/>
      <c r="I151" s="237"/>
      <c r="J151" s="237"/>
      <c r="K151" s="237"/>
      <c r="L151" s="302"/>
    </row>
    <row r="152" spans="2:12" ht="15" customHeight="1" x14ac:dyDescent="0.25">
      <c r="B152" s="301"/>
      <c r="C152" s="8"/>
      <c r="D152" s="214" t="s">
        <v>149</v>
      </c>
      <c r="E152" s="478" t="s">
        <v>228</v>
      </c>
      <c r="F152" s="478"/>
      <c r="G152" s="478"/>
      <c r="H152" s="478"/>
      <c r="I152" s="478"/>
      <c r="J152" s="478"/>
      <c r="K152" s="478"/>
      <c r="L152" s="302"/>
    </row>
    <row r="153" spans="2:12" ht="15" customHeight="1" x14ac:dyDescent="0.25">
      <c r="B153" s="301"/>
      <c r="C153" s="8"/>
      <c r="D153" s="215"/>
      <c r="E153" s="478"/>
      <c r="F153" s="478"/>
      <c r="G153" s="478"/>
      <c r="H153" s="478"/>
      <c r="I153" s="478"/>
      <c r="J153" s="478"/>
      <c r="K153" s="478"/>
      <c r="L153" s="302"/>
    </row>
    <row r="154" spans="2:12" ht="15" customHeight="1" x14ac:dyDescent="0.25">
      <c r="B154" s="301"/>
      <c r="C154" s="8"/>
      <c r="D154" s="215"/>
      <c r="E154" s="478"/>
      <c r="F154" s="478"/>
      <c r="G154" s="478"/>
      <c r="H154" s="478"/>
      <c r="I154" s="478"/>
      <c r="J154" s="478"/>
      <c r="K154" s="478"/>
      <c r="L154" s="302"/>
    </row>
    <row r="155" spans="2:12" ht="15" customHeight="1" x14ac:dyDescent="0.25">
      <c r="B155" s="301"/>
      <c r="C155" s="8"/>
      <c r="D155" s="215"/>
      <c r="E155" s="478"/>
      <c r="F155" s="478"/>
      <c r="G155" s="478"/>
      <c r="H155" s="478"/>
      <c r="I155" s="478"/>
      <c r="J155" s="478"/>
      <c r="K155" s="478"/>
      <c r="L155" s="302"/>
    </row>
    <row r="156" spans="2:12" ht="15" customHeight="1" x14ac:dyDescent="0.25">
      <c r="B156" s="301"/>
      <c r="C156" s="8"/>
      <c r="D156" s="215"/>
      <c r="E156" s="215"/>
      <c r="F156" s="215"/>
      <c r="G156" s="215"/>
      <c r="H156" s="215"/>
      <c r="I156" s="215"/>
      <c r="J156" s="215"/>
      <c r="K156" s="215"/>
      <c r="L156" s="302"/>
    </row>
    <row r="157" spans="2:12" x14ac:dyDescent="0.25">
      <c r="B157" s="301"/>
      <c r="C157" s="8"/>
      <c r="D157" s="282" t="s">
        <v>157</v>
      </c>
      <c r="E157" s="277"/>
      <c r="F157" s="277"/>
      <c r="G157" s="277"/>
      <c r="H157" s="277"/>
      <c r="I157" s="277"/>
      <c r="J157" s="277"/>
      <c r="K157" s="277"/>
      <c r="L157" s="302"/>
    </row>
    <row r="158" spans="2:12" x14ac:dyDescent="0.25">
      <c r="B158" s="301"/>
      <c r="C158" s="8"/>
      <c r="D158" s="237"/>
      <c r="E158" s="235" t="s">
        <v>229</v>
      </c>
      <c r="F158" s="277"/>
      <c r="G158" s="277"/>
      <c r="H158" s="277"/>
      <c r="I158" s="277"/>
      <c r="J158" s="277"/>
      <c r="K158" s="277"/>
      <c r="L158" s="302"/>
    </row>
    <row r="159" spans="2:12" ht="15" customHeight="1" x14ac:dyDescent="0.25">
      <c r="B159" s="301"/>
      <c r="C159" s="8"/>
      <c r="D159" s="228" t="s">
        <v>149</v>
      </c>
      <c r="E159" s="456" t="s">
        <v>221</v>
      </c>
      <c r="F159" s="456"/>
      <c r="G159" s="456"/>
      <c r="H159" s="456"/>
      <c r="I159" s="456"/>
      <c r="J159" s="456"/>
      <c r="K159" s="456"/>
      <c r="L159" s="302"/>
    </row>
    <row r="160" spans="2:12" x14ac:dyDescent="0.25">
      <c r="B160" s="301"/>
      <c r="C160" s="8"/>
      <c r="D160" s="238"/>
      <c r="E160" s="456"/>
      <c r="F160" s="456"/>
      <c r="G160" s="456"/>
      <c r="H160" s="456"/>
      <c r="I160" s="456"/>
      <c r="J160" s="456"/>
      <c r="K160" s="456"/>
      <c r="L160" s="302"/>
    </row>
    <row r="161" spans="2:24" x14ac:dyDescent="0.25">
      <c r="B161" s="301"/>
      <c r="C161" s="8"/>
      <c r="D161" s="238"/>
      <c r="E161" s="456"/>
      <c r="F161" s="456"/>
      <c r="G161" s="456"/>
      <c r="H161" s="456"/>
      <c r="I161" s="456"/>
      <c r="J161" s="456"/>
      <c r="K161" s="456"/>
      <c r="L161" s="302"/>
      <c r="R161" s="298"/>
      <c r="S161" s="298"/>
      <c r="T161" s="298"/>
      <c r="U161" s="298"/>
      <c r="V161" s="298"/>
      <c r="W161" s="298"/>
      <c r="X161" s="298"/>
    </row>
    <row r="162" spans="2:24" ht="15" customHeight="1" x14ac:dyDescent="0.25">
      <c r="B162" s="301"/>
      <c r="C162" s="8"/>
      <c r="D162" s="239" t="s">
        <v>149</v>
      </c>
      <c r="E162" s="456" t="s">
        <v>220</v>
      </c>
      <c r="F162" s="456"/>
      <c r="G162" s="456"/>
      <c r="H162" s="456"/>
      <c r="I162" s="456"/>
      <c r="J162" s="456"/>
      <c r="K162" s="456"/>
      <c r="L162" s="302"/>
      <c r="R162" s="298"/>
      <c r="S162" s="298"/>
      <c r="T162" s="298"/>
      <c r="U162" s="298"/>
      <c r="V162" s="298"/>
      <c r="W162" s="298"/>
      <c r="X162" s="298"/>
    </row>
    <row r="163" spans="2:24" ht="15" customHeight="1" x14ac:dyDescent="0.25">
      <c r="B163" s="301"/>
      <c r="C163" s="8"/>
      <c r="D163" s="240"/>
      <c r="E163" s="456"/>
      <c r="F163" s="456"/>
      <c r="G163" s="456"/>
      <c r="H163" s="456"/>
      <c r="I163" s="456"/>
      <c r="J163" s="456"/>
      <c r="K163" s="456"/>
      <c r="L163" s="302"/>
    </row>
    <row r="164" spans="2:24" ht="15" customHeight="1" x14ac:dyDescent="0.25">
      <c r="B164" s="301"/>
      <c r="C164" s="8"/>
      <c r="D164" s="240"/>
      <c r="E164" s="456"/>
      <c r="F164" s="456"/>
      <c r="G164" s="456"/>
      <c r="H164" s="456"/>
      <c r="I164" s="456"/>
      <c r="J164" s="456"/>
      <c r="K164" s="456"/>
      <c r="L164" s="302"/>
    </row>
    <row r="165" spans="2:24" ht="15" customHeight="1" x14ac:dyDescent="0.25">
      <c r="B165" s="301"/>
      <c r="C165" s="8"/>
      <c r="D165" s="240"/>
      <c r="E165" s="456"/>
      <c r="F165" s="456"/>
      <c r="G165" s="456"/>
      <c r="H165" s="456"/>
      <c r="I165" s="456"/>
      <c r="J165" s="456"/>
      <c r="K165" s="456"/>
      <c r="L165" s="302"/>
    </row>
    <row r="166" spans="2:24" ht="15" customHeight="1" x14ac:dyDescent="0.25">
      <c r="B166" s="301"/>
      <c r="C166" s="8"/>
      <c r="D166" s="241"/>
      <c r="E166" s="235" t="s">
        <v>230</v>
      </c>
      <c r="F166" s="241"/>
      <c r="G166" s="217"/>
      <c r="H166" s="217"/>
      <c r="I166" s="217"/>
      <c r="J166" s="217"/>
      <c r="K166" s="217"/>
      <c r="L166" s="302"/>
    </row>
    <row r="167" spans="2:24" ht="15" customHeight="1" x14ac:dyDescent="0.25">
      <c r="B167" s="301"/>
      <c r="C167" s="8"/>
      <c r="D167" s="236" t="s">
        <v>149</v>
      </c>
      <c r="E167" s="477" t="s">
        <v>231</v>
      </c>
      <c r="F167" s="477"/>
      <c r="G167" s="477"/>
      <c r="H167" s="477"/>
      <c r="I167" s="477"/>
      <c r="J167" s="477"/>
      <c r="K167" s="477"/>
      <c r="L167" s="302"/>
    </row>
    <row r="168" spans="2:24" ht="15" customHeight="1" x14ac:dyDescent="0.25">
      <c r="B168" s="301"/>
      <c r="C168" s="8"/>
      <c r="D168" s="242"/>
      <c r="E168" s="477"/>
      <c r="F168" s="477"/>
      <c r="G168" s="477"/>
      <c r="H168" s="477"/>
      <c r="I168" s="477"/>
      <c r="J168" s="477"/>
      <c r="K168" s="477"/>
      <c r="L168" s="302"/>
    </row>
    <row r="169" spans="2:24" ht="15" customHeight="1" x14ac:dyDescent="0.25">
      <c r="B169" s="301"/>
      <c r="C169" s="8"/>
      <c r="D169" s="242"/>
      <c r="E169" s="477"/>
      <c r="F169" s="477"/>
      <c r="G169" s="477"/>
      <c r="H169" s="477"/>
      <c r="I169" s="477"/>
      <c r="J169" s="477"/>
      <c r="K169" s="477"/>
      <c r="L169" s="302"/>
    </row>
    <row r="170" spans="2:24" ht="15" customHeight="1" x14ac:dyDescent="0.25">
      <c r="B170" s="301"/>
      <c r="C170" s="8"/>
      <c r="D170" s="61"/>
      <c r="E170" s="217"/>
      <c r="F170" s="217"/>
      <c r="G170" s="217"/>
      <c r="H170" s="217"/>
      <c r="I170" s="217"/>
      <c r="J170" s="217"/>
      <c r="K170" s="217"/>
      <c r="L170" s="302"/>
    </row>
    <row r="171" spans="2:24" ht="15" customHeight="1" x14ac:dyDescent="0.25">
      <c r="B171" s="301"/>
      <c r="C171" s="8"/>
      <c r="D171" s="463" t="s">
        <v>223</v>
      </c>
      <c r="E171" s="463"/>
      <c r="F171" s="463"/>
      <c r="G171" s="463"/>
      <c r="H171" s="463"/>
      <c r="I171" s="463"/>
      <c r="J171" s="463"/>
      <c r="K171" s="463"/>
      <c r="L171" s="302"/>
    </row>
    <row r="172" spans="2:24" ht="15" customHeight="1" x14ac:dyDescent="0.25">
      <c r="B172" s="301"/>
      <c r="C172" s="8"/>
      <c r="D172" s="444"/>
      <c r="E172" s="444"/>
      <c r="F172" s="444"/>
      <c r="G172" s="444"/>
      <c r="H172" s="444"/>
      <c r="I172" s="444"/>
      <c r="J172" s="444"/>
      <c r="K172" s="444"/>
      <c r="L172" s="302"/>
    </row>
    <row r="173" spans="2:24" ht="15" customHeight="1" x14ac:dyDescent="0.25">
      <c r="B173" s="301"/>
      <c r="C173" s="457" t="s">
        <v>278</v>
      </c>
      <c r="D173" s="457"/>
      <c r="E173" s="457"/>
      <c r="F173" s="457"/>
      <c r="G173" s="457"/>
      <c r="H173" s="457"/>
      <c r="I173" s="457"/>
      <c r="J173" s="457"/>
      <c r="K173" s="457"/>
      <c r="L173" s="302"/>
    </row>
    <row r="174" spans="2:24" ht="15" customHeight="1" x14ac:dyDescent="0.25">
      <c r="B174" s="301"/>
      <c r="C174" s="8"/>
      <c r="D174" s="456" t="s">
        <v>279</v>
      </c>
      <c r="E174" s="456"/>
      <c r="F174" s="456"/>
      <c r="G174" s="456"/>
      <c r="H174" s="456"/>
      <c r="I174" s="456"/>
      <c r="J174" s="456"/>
      <c r="K174" s="456"/>
      <c r="L174" s="302"/>
    </row>
    <row r="175" spans="2:24" ht="15" customHeight="1" x14ac:dyDescent="0.25">
      <c r="B175" s="301"/>
      <c r="C175" s="8"/>
      <c r="D175" s="444"/>
      <c r="E175" s="456"/>
      <c r="F175" s="456"/>
      <c r="G175" s="456"/>
      <c r="H175" s="456"/>
      <c r="I175" s="456"/>
      <c r="J175" s="456"/>
      <c r="K175" s="456"/>
      <c r="L175" s="456"/>
    </row>
    <row r="176" spans="2:24" x14ac:dyDescent="0.25">
      <c r="B176" s="301"/>
      <c r="C176" s="8"/>
      <c r="D176" s="456" t="s">
        <v>282</v>
      </c>
      <c r="E176" s="456"/>
      <c r="F176" s="456"/>
      <c r="G176" s="456"/>
      <c r="H176" s="456"/>
      <c r="I176" s="456"/>
      <c r="J176" s="456"/>
      <c r="K176" s="456"/>
      <c r="L176" s="302"/>
    </row>
    <row r="177" spans="2:12" x14ac:dyDescent="0.25">
      <c r="B177" s="301"/>
      <c r="C177" s="8"/>
      <c r="D177" s="444"/>
      <c r="E177" s="444"/>
      <c r="F177" s="444"/>
      <c r="G177" s="444"/>
      <c r="H177" s="444"/>
      <c r="I177" s="444"/>
      <c r="J177" s="444"/>
      <c r="K177" s="444"/>
      <c r="L177" s="302"/>
    </row>
    <row r="178" spans="2:12" x14ac:dyDescent="0.25">
      <c r="B178" s="301"/>
      <c r="C178" s="8"/>
      <c r="D178" s="456" t="s">
        <v>283</v>
      </c>
      <c r="E178" s="456"/>
      <c r="F178" s="456"/>
      <c r="G178" s="456"/>
      <c r="H178" s="456"/>
      <c r="I178" s="456"/>
      <c r="J178" s="456"/>
      <c r="K178" s="456"/>
      <c r="L178" s="302"/>
    </row>
    <row r="179" spans="2:12" ht="15" customHeight="1" x14ac:dyDescent="0.25">
      <c r="B179" s="301"/>
      <c r="C179" s="8"/>
      <c r="D179" s="456" t="s">
        <v>284</v>
      </c>
      <c r="E179" s="456"/>
      <c r="F179" s="456"/>
      <c r="G179" s="456"/>
      <c r="H179" s="456"/>
      <c r="I179" s="456"/>
      <c r="J179" s="456"/>
      <c r="K179" s="456"/>
      <c r="L179" s="302"/>
    </row>
    <row r="180" spans="2:12" ht="15" customHeight="1" x14ac:dyDescent="0.25">
      <c r="B180" s="301"/>
      <c r="C180" s="8"/>
      <c r="D180" s="444"/>
      <c r="E180" s="444"/>
      <c r="F180" s="444"/>
      <c r="G180" s="444"/>
      <c r="H180" s="444"/>
      <c r="I180" s="444"/>
      <c r="J180" s="444"/>
      <c r="K180" s="444"/>
      <c r="L180" s="302"/>
    </row>
    <row r="181" spans="2:12" ht="15" customHeight="1" x14ac:dyDescent="0.25">
      <c r="B181" s="301"/>
      <c r="C181" s="8"/>
      <c r="D181" s="444"/>
      <c r="E181" s="444"/>
      <c r="F181" s="444"/>
      <c r="G181" s="444"/>
      <c r="H181" s="444"/>
      <c r="I181" s="444"/>
      <c r="J181" s="444"/>
      <c r="K181" s="444"/>
      <c r="L181" s="302"/>
    </row>
    <row r="182" spans="2:12" ht="15" customHeight="1" x14ac:dyDescent="0.25">
      <c r="B182" s="301"/>
      <c r="C182" s="8"/>
      <c r="D182" s="444"/>
      <c r="E182" s="444"/>
      <c r="F182" s="444"/>
      <c r="G182" s="444"/>
      <c r="H182" s="444"/>
      <c r="I182" s="444"/>
      <c r="J182" s="444"/>
      <c r="K182" s="444"/>
      <c r="L182" s="302"/>
    </row>
    <row r="183" spans="2:12" ht="15" customHeight="1" x14ac:dyDescent="0.25">
      <c r="B183" s="301"/>
      <c r="C183" s="8"/>
      <c r="D183" s="444"/>
      <c r="E183" s="444"/>
      <c r="F183" s="444"/>
      <c r="G183" s="444"/>
      <c r="H183" s="444"/>
      <c r="I183" s="444"/>
      <c r="J183" s="444"/>
      <c r="K183" s="444"/>
      <c r="L183" s="302"/>
    </row>
    <row r="184" spans="2:12" ht="15" customHeight="1" x14ac:dyDescent="0.25">
      <c r="B184" s="301"/>
      <c r="C184" s="8"/>
      <c r="D184" s="444"/>
      <c r="E184" s="444"/>
      <c r="F184" s="444"/>
      <c r="G184" s="444"/>
      <c r="H184" s="444"/>
      <c r="I184" s="444"/>
      <c r="J184" s="444"/>
      <c r="K184" s="444"/>
      <c r="L184" s="302"/>
    </row>
    <row r="185" spans="2:12" ht="15" customHeight="1" x14ac:dyDescent="0.25">
      <c r="B185" s="301"/>
      <c r="C185" s="8"/>
      <c r="D185" s="444"/>
      <c r="E185" s="444"/>
      <c r="F185" s="444"/>
      <c r="G185" s="444"/>
      <c r="H185" s="444"/>
      <c r="I185" s="444"/>
      <c r="J185" s="444"/>
      <c r="K185" s="444"/>
      <c r="L185" s="302"/>
    </row>
    <row r="186" spans="2:12" ht="15" customHeight="1" thickBot="1" x14ac:dyDescent="0.3">
      <c r="B186" s="305"/>
      <c r="C186" s="306"/>
      <c r="D186" s="307"/>
      <c r="E186" s="308"/>
      <c r="F186" s="308"/>
      <c r="G186" s="308"/>
      <c r="H186" s="308"/>
      <c r="I186" s="308"/>
      <c r="J186" s="308"/>
      <c r="K186" s="308"/>
      <c r="L186" s="309"/>
    </row>
  </sheetData>
  <sheetProtection algorithmName="SHA-512" hashValue="njAYiIpzLJh00RTLn2iaE9uHkg6NPCsGDnqpWai8v2Khnj9ODK1agkJPGrTFytTYLPqTx2c3JUvtpg2z/6vl2g==" saltValue="UX9iHrVgVg3fQoSvZonpfw==" spinCount="100000" sheet="1" objects="1" scenarios="1"/>
  <mergeCells count="80">
    <mergeCell ref="E127:K128"/>
    <mergeCell ref="E129:K130"/>
    <mergeCell ref="D131:K133"/>
    <mergeCell ref="E162:K165"/>
    <mergeCell ref="E159:K161"/>
    <mergeCell ref="E167:K169"/>
    <mergeCell ref="D138:K138"/>
    <mergeCell ref="D171:K171"/>
    <mergeCell ref="E147:K150"/>
    <mergeCell ref="E143:K146"/>
    <mergeCell ref="E152:K155"/>
    <mergeCell ref="C140:K140"/>
    <mergeCell ref="C2:K2"/>
    <mergeCell ref="C4:K4"/>
    <mergeCell ref="C5:K7"/>
    <mergeCell ref="F9:K9"/>
    <mergeCell ref="F10:K10"/>
    <mergeCell ref="F8:G8"/>
    <mergeCell ref="D42:K44"/>
    <mergeCell ref="E58:K58"/>
    <mergeCell ref="E59:K59"/>
    <mergeCell ref="C20:K20"/>
    <mergeCell ref="D21:K21"/>
    <mergeCell ref="D22:K22"/>
    <mergeCell ref="D23:K23"/>
    <mergeCell ref="D47:K47"/>
    <mergeCell ref="D26:K26"/>
    <mergeCell ref="D35:K36"/>
    <mergeCell ref="D38:K40"/>
    <mergeCell ref="D25:K25"/>
    <mergeCell ref="D29:K29"/>
    <mergeCell ref="D31:K32"/>
    <mergeCell ref="D34:K34"/>
    <mergeCell ref="C16:K18"/>
    <mergeCell ref="F12:K12"/>
    <mergeCell ref="F13:K13"/>
    <mergeCell ref="F14:K14"/>
    <mergeCell ref="F11:K11"/>
    <mergeCell ref="E60:K60"/>
    <mergeCell ref="E61:K61"/>
    <mergeCell ref="E62:K62"/>
    <mergeCell ref="E63:K63"/>
    <mergeCell ref="E64:K65"/>
    <mergeCell ref="D116:K118"/>
    <mergeCell ref="D119:K119"/>
    <mergeCell ref="D92:K92"/>
    <mergeCell ref="D101:K102"/>
    <mergeCell ref="C49:J49"/>
    <mergeCell ref="C70:K70"/>
    <mergeCell ref="C89:K89"/>
    <mergeCell ref="C100:K100"/>
    <mergeCell ref="D80:K82"/>
    <mergeCell ref="D87:K87"/>
    <mergeCell ref="D88:K88"/>
    <mergeCell ref="D54:K55"/>
    <mergeCell ref="D74:K74"/>
    <mergeCell ref="E66:K66"/>
    <mergeCell ref="D68:K68"/>
    <mergeCell ref="D57:K57"/>
    <mergeCell ref="C173:K173"/>
    <mergeCell ref="F15:K15"/>
    <mergeCell ref="D122:K123"/>
    <mergeCell ref="D125:K125"/>
    <mergeCell ref="C121:K121"/>
    <mergeCell ref="D71:K72"/>
    <mergeCell ref="D90:K91"/>
    <mergeCell ref="E106:K107"/>
    <mergeCell ref="E78:K79"/>
    <mergeCell ref="D113:K113"/>
    <mergeCell ref="D104:K104"/>
    <mergeCell ref="E108:K109"/>
    <mergeCell ref="D110:K112"/>
    <mergeCell ref="E76:K77"/>
    <mergeCell ref="D93:K95"/>
    <mergeCell ref="D115:K115"/>
    <mergeCell ref="D179:K179"/>
    <mergeCell ref="E175:L175"/>
    <mergeCell ref="D174:K174"/>
    <mergeCell ref="D176:K176"/>
    <mergeCell ref="D178:K178"/>
  </mergeCells>
  <hyperlinks>
    <hyperlink ref="D68:K68" r:id="rId1" display="Læs mere i retningslinjerne under pkt. 4.2" xr:uid="{FFAF4506-162A-4B8F-AFC9-46998D69C3B3}"/>
    <hyperlink ref="D87:K87" r:id="rId2" display="Læs mere i retningslinjerne under pkt. 4.3" xr:uid="{6716F427-B6DF-4D18-8DE5-D5C26E25B1B9}"/>
    <hyperlink ref="D113:K113" r:id="rId3" display="Læs mere i retningslinjerne under pkt. 4.3.2" xr:uid="{C1EBC780-693E-43B3-BE8D-545ED6B45968}"/>
    <hyperlink ref="D119:K119" r:id="rId4" display="Læs mere i retningslinjerne under pkt. 4.3.1" xr:uid="{C58041E8-A0C8-4570-8516-5BD7B6B3886F}"/>
    <hyperlink ref="D138:K138" r:id="rId5" display="Læs mere i retningslinjerne under pkt. 4.3.2" xr:uid="{D4D2E210-FAB6-4588-B6EE-7C01BC322FD1}"/>
    <hyperlink ref="D171:K171" r:id="rId6" display="Læs mere i retningslinjerne under pkt. 4.2.1" xr:uid="{4C234FEA-C179-436A-8282-9F2B44572E16}"/>
  </hyperlinks>
  <pageMargins left="0.7" right="0.7" top="0.75" bottom="0.75" header="0.3" footer="0.3"/>
  <pageSetup paperSize="9" scale="30"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80285-4371-4F6C-915B-60A91124FC3C}">
  <sheetPr>
    <pageSetUpPr fitToPage="1"/>
  </sheetPr>
  <dimension ref="B1:I33"/>
  <sheetViews>
    <sheetView topLeftCell="A6" zoomScaleNormal="100" zoomScaleSheetLayoutView="120" workbookViewId="0">
      <selection activeCell="F38" sqref="F38"/>
    </sheetView>
  </sheetViews>
  <sheetFormatPr defaultColWidth="9.140625" defaultRowHeight="15" x14ac:dyDescent="0.25"/>
  <cols>
    <col min="1" max="1" width="6.140625" style="329" customWidth="1"/>
    <col min="2" max="2" width="9.140625" style="329"/>
    <col min="3" max="4" width="6" style="329" customWidth="1"/>
    <col min="5" max="6" width="23.85546875" style="329" customWidth="1"/>
    <col min="7" max="8" width="6" style="329" customWidth="1"/>
    <col min="9" max="16384" width="9.140625" style="329"/>
  </cols>
  <sheetData>
    <row r="1" spans="2:9" ht="15.75" thickBot="1" x14ac:dyDescent="0.3"/>
    <row r="2" spans="2:9" ht="22.5" customHeight="1" x14ac:dyDescent="0.25">
      <c r="B2" s="481" t="s">
        <v>127</v>
      </c>
      <c r="C2" s="482"/>
      <c r="D2" s="482"/>
      <c r="E2" s="482"/>
      <c r="F2" s="482"/>
      <c r="G2" s="482"/>
      <c r="H2" s="482"/>
      <c r="I2" s="483"/>
    </row>
    <row r="3" spans="2:9" ht="30.75" customHeight="1" x14ac:dyDescent="0.25">
      <c r="B3" s="484"/>
      <c r="C3" s="485"/>
      <c r="D3" s="485"/>
      <c r="E3" s="485"/>
      <c r="F3" s="485"/>
      <c r="G3" s="485"/>
      <c r="H3" s="485"/>
      <c r="I3" s="486"/>
    </row>
    <row r="4" spans="2:9" ht="29.25" customHeight="1" x14ac:dyDescent="0.25">
      <c r="B4" s="490" t="s">
        <v>113</v>
      </c>
      <c r="C4" s="491"/>
      <c r="D4" s="491"/>
      <c r="E4" s="491"/>
      <c r="F4" s="491"/>
      <c r="G4" s="491"/>
      <c r="H4" s="491"/>
      <c r="I4" s="492"/>
    </row>
    <row r="5" spans="2:9" ht="19.5" customHeight="1" x14ac:dyDescent="0.25">
      <c r="B5" s="330"/>
      <c r="C5" s="498" t="s">
        <v>132</v>
      </c>
      <c r="D5" s="498"/>
      <c r="E5" s="498"/>
      <c r="F5" s="498"/>
      <c r="G5" s="498"/>
      <c r="H5" s="498"/>
      <c r="I5" s="331"/>
    </row>
    <row r="6" spans="2:9" ht="22.5" x14ac:dyDescent="0.3">
      <c r="B6" s="332"/>
      <c r="C6" s="500" t="s">
        <v>59</v>
      </c>
      <c r="D6" s="500"/>
      <c r="E6" s="500"/>
      <c r="F6" s="500" t="s">
        <v>60</v>
      </c>
      <c r="G6" s="500"/>
      <c r="H6" s="500"/>
      <c r="I6" s="333"/>
    </row>
    <row r="7" spans="2:9" ht="22.5" customHeight="1" x14ac:dyDescent="0.3">
      <c r="B7" s="332"/>
      <c r="C7" s="501" t="s">
        <v>130</v>
      </c>
      <c r="D7" s="502"/>
      <c r="E7" s="502"/>
      <c r="F7" s="501" t="s">
        <v>131</v>
      </c>
      <c r="G7" s="501"/>
      <c r="H7" s="501"/>
      <c r="I7" s="333"/>
    </row>
    <row r="8" spans="2:9" ht="22.5" x14ac:dyDescent="0.3">
      <c r="B8" s="332"/>
      <c r="C8" s="502"/>
      <c r="D8" s="502"/>
      <c r="E8" s="502"/>
      <c r="F8" s="501"/>
      <c r="G8" s="501"/>
      <c r="H8" s="501"/>
      <c r="I8" s="333"/>
    </row>
    <row r="9" spans="2:9" ht="15" customHeight="1" x14ac:dyDescent="0.3">
      <c r="B9" s="334"/>
      <c r="C9" s="7"/>
      <c r="D9" s="7"/>
      <c r="E9" s="7"/>
      <c r="F9" s="7"/>
      <c r="G9" s="7"/>
      <c r="H9" s="7"/>
      <c r="I9" s="335"/>
    </row>
    <row r="10" spans="2:9" ht="29.25" customHeight="1" x14ac:dyDescent="0.25">
      <c r="B10" s="490" t="s">
        <v>128</v>
      </c>
      <c r="C10" s="491"/>
      <c r="D10" s="491"/>
      <c r="E10" s="491"/>
      <c r="F10" s="491"/>
      <c r="G10" s="491"/>
      <c r="H10" s="491"/>
      <c r="I10" s="492"/>
    </row>
    <row r="11" spans="2:9" ht="19.5" customHeight="1" x14ac:dyDescent="0.25">
      <c r="B11" s="330"/>
      <c r="C11" s="498" t="s">
        <v>133</v>
      </c>
      <c r="D11" s="498"/>
      <c r="E11" s="498"/>
      <c r="F11" s="498"/>
      <c r="G11" s="498"/>
      <c r="H11" s="498"/>
      <c r="I11" s="331"/>
    </row>
    <row r="12" spans="2:9" ht="15" customHeight="1" x14ac:dyDescent="0.25">
      <c r="B12" s="330"/>
      <c r="C12" s="489" t="s">
        <v>134</v>
      </c>
      <c r="D12" s="489"/>
      <c r="E12" s="489"/>
      <c r="F12" s="499"/>
      <c r="G12" s="499"/>
      <c r="H12" s="284"/>
      <c r="I12" s="331"/>
    </row>
    <row r="13" spans="2:9" x14ac:dyDescent="0.25">
      <c r="B13" s="336"/>
      <c r="C13" s="487" t="s">
        <v>4</v>
      </c>
      <c r="D13" s="487"/>
      <c r="E13" s="488"/>
      <c r="F13" s="210">
        <f>'2) Medlemstilskud'!H32</f>
        <v>0</v>
      </c>
      <c r="G13" s="9" t="s">
        <v>152</v>
      </c>
      <c r="H13" s="5"/>
      <c r="I13" s="337"/>
    </row>
    <row r="14" spans="2:9" x14ac:dyDescent="0.25">
      <c r="B14" s="336"/>
      <c r="C14" s="487" t="s">
        <v>61</v>
      </c>
      <c r="D14" s="487"/>
      <c r="E14" s="488"/>
      <c r="F14" s="210" t="e">
        <f>'3) Lokaletilskud 65%'!D57</f>
        <v>#VALUE!</v>
      </c>
      <c r="G14" s="9" t="s">
        <v>152</v>
      </c>
      <c r="H14" s="5"/>
      <c r="I14" s="337"/>
    </row>
    <row r="15" spans="2:9" x14ac:dyDescent="0.25">
      <c r="B15" s="336"/>
      <c r="C15" s="487" t="s">
        <v>62</v>
      </c>
      <c r="D15" s="487"/>
      <c r="E15" s="488"/>
      <c r="F15" s="210">
        <f>'4) Lokaletilskud 100%'!D39</f>
        <v>0</v>
      </c>
      <c r="G15" s="9" t="s">
        <v>152</v>
      </c>
      <c r="H15" s="5"/>
      <c r="I15" s="337"/>
    </row>
    <row r="16" spans="2:9" x14ac:dyDescent="0.25">
      <c r="B16" s="336"/>
      <c r="C16" s="487" t="s">
        <v>63</v>
      </c>
      <c r="D16" s="487"/>
      <c r="E16" s="488"/>
      <c r="F16" s="210" t="e">
        <f>'5) Hyttetilskud'!D41</f>
        <v>#VALUE!</v>
      </c>
      <c r="G16" s="9" t="s">
        <v>152</v>
      </c>
      <c r="H16" s="5"/>
      <c r="I16" s="337"/>
    </row>
    <row r="17" spans="2:9" x14ac:dyDescent="0.25">
      <c r="B17" s="336"/>
      <c r="C17" s="487" t="s">
        <v>64</v>
      </c>
      <c r="D17" s="487"/>
      <c r="E17" s="488"/>
      <c r="F17" s="210" t="e">
        <f>#REF!</f>
        <v>#REF!</v>
      </c>
      <c r="G17" s="9" t="s">
        <v>152</v>
      </c>
      <c r="H17" s="5"/>
      <c r="I17" s="337"/>
    </row>
    <row r="18" spans="2:9" x14ac:dyDescent="0.25">
      <c r="B18" s="336"/>
      <c r="C18" s="493" t="s">
        <v>65</v>
      </c>
      <c r="D18" s="493"/>
      <c r="E18" s="494"/>
      <c r="F18" s="211" t="e">
        <f>SUM(F13:G17)</f>
        <v>#VALUE!</v>
      </c>
      <c r="G18" s="10" t="s">
        <v>152</v>
      </c>
      <c r="H18" s="5"/>
      <c r="I18" s="337"/>
    </row>
    <row r="19" spans="2:9" x14ac:dyDescent="0.25">
      <c r="B19" s="336"/>
      <c r="C19" s="5"/>
      <c r="D19" s="5"/>
      <c r="E19" s="4"/>
      <c r="F19" s="4"/>
      <c r="G19" s="5"/>
      <c r="H19" s="5"/>
      <c r="I19" s="337"/>
    </row>
    <row r="20" spans="2:9" x14ac:dyDescent="0.25">
      <c r="B20" s="336"/>
      <c r="C20" s="489" t="s">
        <v>97</v>
      </c>
      <c r="D20" s="489"/>
      <c r="E20" s="489"/>
      <c r="F20" s="489"/>
      <c r="G20" s="489"/>
      <c r="H20" s="5"/>
      <c r="I20" s="337"/>
    </row>
    <row r="21" spans="2:9" x14ac:dyDescent="0.25">
      <c r="B21" s="336"/>
      <c r="C21" s="487" t="s">
        <v>81</v>
      </c>
      <c r="D21" s="487"/>
      <c r="E21" s="487"/>
      <c r="F21" s="495" t="e">
        <f>'7) Ændring i tilskudsgrundlag'!M24</f>
        <v>#DIV/0!</v>
      </c>
      <c r="G21" s="495"/>
      <c r="H21" s="5"/>
      <c r="I21" s="337"/>
    </row>
    <row r="22" spans="2:9" x14ac:dyDescent="0.25">
      <c r="B22" s="336"/>
      <c r="C22" s="487" t="s">
        <v>96</v>
      </c>
      <c r="D22" s="487"/>
      <c r="E22" s="487"/>
      <c r="F22" s="496" t="s">
        <v>218</v>
      </c>
      <c r="G22" s="497"/>
      <c r="H22" s="5"/>
      <c r="I22" s="337"/>
    </row>
    <row r="23" spans="2:9" x14ac:dyDescent="0.25">
      <c r="B23" s="338"/>
      <c r="C23" s="6"/>
      <c r="D23" s="6"/>
      <c r="E23" s="6"/>
      <c r="F23" s="6"/>
      <c r="G23" s="6"/>
      <c r="H23" s="6"/>
      <c r="I23" s="339"/>
    </row>
    <row r="24" spans="2:9" ht="29.25" customHeight="1" x14ac:dyDescent="0.25">
      <c r="B24" s="490" t="s">
        <v>129</v>
      </c>
      <c r="C24" s="491"/>
      <c r="D24" s="491"/>
      <c r="E24" s="491"/>
      <c r="F24" s="491"/>
      <c r="G24" s="491"/>
      <c r="H24" s="491"/>
      <c r="I24" s="492"/>
    </row>
    <row r="25" spans="2:9" ht="19.5" customHeight="1" x14ac:dyDescent="0.25">
      <c r="B25" s="340"/>
      <c r="C25" s="498" t="s">
        <v>184</v>
      </c>
      <c r="D25" s="498"/>
      <c r="E25" s="498"/>
      <c r="F25" s="498"/>
      <c r="G25" s="498"/>
      <c r="H25" s="498"/>
      <c r="I25" s="341"/>
    </row>
    <row r="26" spans="2:9" x14ac:dyDescent="0.25">
      <c r="B26" s="340"/>
      <c r="C26" s="489" t="s">
        <v>79</v>
      </c>
      <c r="D26" s="489"/>
      <c r="E26" s="283" t="s">
        <v>80</v>
      </c>
      <c r="F26" s="499" t="s">
        <v>192</v>
      </c>
      <c r="G26" s="499"/>
      <c r="H26" s="13"/>
      <c r="I26" s="341"/>
    </row>
    <row r="27" spans="2:9" x14ac:dyDescent="0.25">
      <c r="B27" s="340"/>
      <c r="C27" s="489">
        <v>2018</v>
      </c>
      <c r="D27" s="489"/>
      <c r="E27" s="212">
        <v>290</v>
      </c>
      <c r="F27" s="15">
        <v>133.44999999999999</v>
      </c>
      <c r="G27" s="16" t="s">
        <v>151</v>
      </c>
      <c r="H27" s="13"/>
      <c r="I27" s="341"/>
    </row>
    <row r="28" spans="2:9" x14ac:dyDescent="0.25">
      <c r="B28" s="340"/>
      <c r="C28" s="489">
        <v>2019</v>
      </c>
      <c r="D28" s="489"/>
      <c r="E28" s="212">
        <v>282</v>
      </c>
      <c r="F28" s="15">
        <v>135.97999999999999</v>
      </c>
      <c r="G28" s="16" t="s">
        <v>151</v>
      </c>
      <c r="H28" s="13"/>
      <c r="I28" s="341"/>
    </row>
    <row r="29" spans="2:9" x14ac:dyDescent="0.25">
      <c r="B29" s="340"/>
      <c r="C29" s="489">
        <v>2020</v>
      </c>
      <c r="D29" s="489"/>
      <c r="E29" s="212">
        <v>294</v>
      </c>
      <c r="F29" s="15">
        <v>139.24</v>
      </c>
      <c r="G29" s="16" t="s">
        <v>151</v>
      </c>
      <c r="H29" s="13"/>
      <c r="I29" s="341"/>
    </row>
    <row r="30" spans="2:9" x14ac:dyDescent="0.25">
      <c r="B30" s="340"/>
      <c r="C30" s="479">
        <v>2021</v>
      </c>
      <c r="D30" s="480"/>
      <c r="E30" s="247">
        <v>308</v>
      </c>
      <c r="F30" s="15">
        <v>141.33000000000001</v>
      </c>
      <c r="G30" s="16" t="s">
        <v>151</v>
      </c>
      <c r="H30" s="13"/>
      <c r="I30" s="341"/>
    </row>
    <row r="31" spans="2:9" x14ac:dyDescent="0.25">
      <c r="B31" s="340"/>
      <c r="C31" s="479">
        <v>2022</v>
      </c>
      <c r="D31" s="480"/>
      <c r="E31" s="247">
        <v>306</v>
      </c>
      <c r="F31" s="15">
        <v>143.74</v>
      </c>
      <c r="G31" s="16" t="s">
        <v>151</v>
      </c>
      <c r="H31" s="13"/>
      <c r="I31" s="341"/>
    </row>
    <row r="32" spans="2:9" x14ac:dyDescent="0.25">
      <c r="B32" s="340"/>
      <c r="C32" s="479">
        <v>2023</v>
      </c>
      <c r="D32" s="480"/>
      <c r="E32" s="247">
        <v>313</v>
      </c>
      <c r="F32" s="15">
        <v>147.16999999999999</v>
      </c>
      <c r="G32" s="16" t="s">
        <v>151</v>
      </c>
      <c r="H32" s="13"/>
      <c r="I32" s="341"/>
    </row>
    <row r="33" spans="2:9" x14ac:dyDescent="0.25">
      <c r="B33" s="340"/>
      <c r="C33" s="479">
        <v>2024</v>
      </c>
      <c r="D33" s="480"/>
      <c r="E33" s="247">
        <v>336</v>
      </c>
      <c r="F33" s="15">
        <v>152.93</v>
      </c>
      <c r="G33" s="16" t="s">
        <v>152</v>
      </c>
      <c r="H33" s="13"/>
      <c r="I33" s="341"/>
    </row>
  </sheetData>
  <mergeCells count="32">
    <mergeCell ref="C16:E16"/>
    <mergeCell ref="B4:I4"/>
    <mergeCell ref="C31:D31"/>
    <mergeCell ref="C30:D30"/>
    <mergeCell ref="F26:G26"/>
    <mergeCell ref="C25:H25"/>
    <mergeCell ref="C22:E22"/>
    <mergeCell ref="B10:I10"/>
    <mergeCell ref="C12:G12"/>
    <mergeCell ref="C28:D28"/>
    <mergeCell ref="C29:D29"/>
    <mergeCell ref="C5:H5"/>
    <mergeCell ref="C6:E6"/>
    <mergeCell ref="F6:H6"/>
    <mergeCell ref="C7:E8"/>
    <mergeCell ref="F7:H8"/>
    <mergeCell ref="C33:D33"/>
    <mergeCell ref="C32:D32"/>
    <mergeCell ref="B2:I3"/>
    <mergeCell ref="C17:E17"/>
    <mergeCell ref="C27:D27"/>
    <mergeCell ref="C21:E21"/>
    <mergeCell ref="B24:I24"/>
    <mergeCell ref="C18:E18"/>
    <mergeCell ref="C20:G20"/>
    <mergeCell ref="F21:G21"/>
    <mergeCell ref="F22:G22"/>
    <mergeCell ref="C26:D26"/>
    <mergeCell ref="C11:H11"/>
    <mergeCell ref="C13:E13"/>
    <mergeCell ref="C14:E14"/>
    <mergeCell ref="C15:E15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CE6DB-6FB2-4F14-BEAA-0BC83D5C6C51}">
  <sheetPr>
    <pageSetUpPr fitToPage="1"/>
  </sheetPr>
  <dimension ref="B1:M41"/>
  <sheetViews>
    <sheetView showGridLines="0" zoomScaleNormal="100" zoomScaleSheetLayoutView="115" workbookViewId="0">
      <selection activeCell="C26" sqref="C26:G26"/>
    </sheetView>
  </sheetViews>
  <sheetFormatPr defaultColWidth="9.140625" defaultRowHeight="15" x14ac:dyDescent="0.25"/>
  <cols>
    <col min="1" max="1" width="6.140625" style="1" customWidth="1"/>
    <col min="2" max="2" width="5.140625" style="1" customWidth="1"/>
    <col min="3" max="3" width="14.85546875" style="1" customWidth="1"/>
    <col min="4" max="5" width="9.28515625" style="1" customWidth="1"/>
    <col min="6" max="6" width="14.85546875" style="1" customWidth="1"/>
    <col min="7" max="8" width="16.140625" style="1" customWidth="1"/>
    <col min="9" max="11" width="6" style="1" customWidth="1"/>
    <col min="12" max="12" width="23.85546875" style="1" customWidth="1"/>
    <col min="13" max="13" width="20.28515625" style="1" bestFit="1" customWidth="1"/>
    <col min="14" max="14" width="5.85546875" style="1" customWidth="1"/>
    <col min="15" max="16384" width="9.140625" style="1"/>
  </cols>
  <sheetData>
    <row r="1" spans="2:13" ht="15.75" thickBot="1" x14ac:dyDescent="0.3"/>
    <row r="2" spans="2:13" ht="36.75" customHeight="1" x14ac:dyDescent="0.25">
      <c r="B2" s="505" t="s">
        <v>204</v>
      </c>
      <c r="C2" s="506"/>
      <c r="D2" s="506"/>
      <c r="E2" s="506"/>
      <c r="F2" s="506"/>
      <c r="G2" s="506"/>
      <c r="H2" s="506"/>
      <c r="I2" s="507"/>
    </row>
    <row r="3" spans="2:13" ht="15" customHeight="1" x14ac:dyDescent="0.25">
      <c r="B3" s="354" t="s">
        <v>179</v>
      </c>
      <c r="C3" s="61"/>
      <c r="D3" s="58"/>
      <c r="E3" s="58"/>
      <c r="F3" s="58"/>
      <c r="G3" s="58"/>
      <c r="H3" s="58"/>
      <c r="I3" s="355"/>
    </row>
    <row r="4" spans="2:13" x14ac:dyDescent="0.25">
      <c r="B4" s="356" t="s">
        <v>268</v>
      </c>
      <c r="C4" s="61"/>
      <c r="D4" s="60"/>
      <c r="E4" s="60"/>
      <c r="F4" s="60"/>
      <c r="G4" s="60"/>
      <c r="H4" s="60"/>
      <c r="I4" s="357"/>
    </row>
    <row r="5" spans="2:13" x14ac:dyDescent="0.25">
      <c r="B5" s="358" t="s">
        <v>114</v>
      </c>
      <c r="C5" s="59" t="s">
        <v>183</v>
      </c>
      <c r="D5" s="60"/>
      <c r="E5" s="60"/>
      <c r="F5" s="60"/>
      <c r="G5" s="60"/>
      <c r="H5" s="60"/>
      <c r="I5" s="357"/>
    </row>
    <row r="6" spans="2:13" x14ac:dyDescent="0.25">
      <c r="B6" s="358" t="s">
        <v>116</v>
      </c>
      <c r="C6" s="59" t="s">
        <v>267</v>
      </c>
      <c r="D6" s="60"/>
      <c r="E6" s="60"/>
      <c r="F6" s="60"/>
      <c r="G6" s="60"/>
      <c r="H6" s="60"/>
      <c r="I6" s="357"/>
    </row>
    <row r="7" spans="2:13" x14ac:dyDescent="0.25">
      <c r="B7" s="358" t="s">
        <v>117</v>
      </c>
      <c r="C7" s="59" t="s">
        <v>182</v>
      </c>
      <c r="D7" s="60"/>
      <c r="E7" s="60"/>
      <c r="F7" s="60"/>
      <c r="G7" s="60"/>
      <c r="H7" s="60"/>
      <c r="I7" s="357"/>
    </row>
    <row r="8" spans="2:13" x14ac:dyDescent="0.25">
      <c r="B8" s="358" t="s">
        <v>180</v>
      </c>
      <c r="C8" s="59" t="s">
        <v>181</v>
      </c>
      <c r="D8" s="60"/>
      <c r="E8" s="60"/>
      <c r="F8" s="60"/>
      <c r="G8" s="60"/>
      <c r="H8" s="60"/>
      <c r="I8" s="357"/>
    </row>
    <row r="9" spans="2:13" ht="18" customHeight="1" x14ac:dyDescent="0.25">
      <c r="B9" s="518" t="s">
        <v>212</v>
      </c>
      <c r="C9" s="519"/>
      <c r="D9" s="519"/>
      <c r="E9" s="519"/>
      <c r="F9" s="519"/>
      <c r="G9" s="519"/>
      <c r="H9" s="519"/>
      <c r="I9" s="359"/>
    </row>
    <row r="10" spans="2:13" ht="15.75" thickBot="1" x14ac:dyDescent="0.3">
      <c r="B10" s="360"/>
      <c r="C10" s="18"/>
      <c r="D10" s="4"/>
      <c r="E10" s="4"/>
      <c r="F10" s="4"/>
      <c r="G10" s="4"/>
      <c r="H10" s="4"/>
      <c r="I10" s="136"/>
    </row>
    <row r="11" spans="2:13" ht="15.75" thickBot="1" x14ac:dyDescent="0.3">
      <c r="B11" s="360"/>
      <c r="C11" s="245" t="s">
        <v>240</v>
      </c>
      <c r="D11" s="246"/>
      <c r="E11" s="244"/>
      <c r="F11" s="14">
        <v>2024</v>
      </c>
      <c r="G11" s="4"/>
      <c r="H11" s="4"/>
      <c r="I11" s="136"/>
    </row>
    <row r="12" spans="2:13" ht="16.5" customHeight="1" x14ac:dyDescent="0.25">
      <c r="B12" s="360"/>
      <c r="C12" s="523" t="s">
        <v>78</v>
      </c>
      <c r="D12" s="524"/>
      <c r="E12" s="20" t="s">
        <v>5</v>
      </c>
      <c r="F12" s="20" t="s">
        <v>244</v>
      </c>
      <c r="G12" s="20" t="s">
        <v>242</v>
      </c>
      <c r="H12" s="21" t="s">
        <v>243</v>
      </c>
      <c r="I12" s="361"/>
      <c r="J12" s="342"/>
    </row>
    <row r="13" spans="2:13" ht="15.75" thickBot="1" x14ac:dyDescent="0.3">
      <c r="B13" s="360"/>
      <c r="C13" s="525" t="s">
        <v>4</v>
      </c>
      <c r="D13" s="526"/>
      <c r="E13" s="287">
        <f>IF(F11=2018,'1) Oversigtsfane'!E27,IF(F11=2019,'1) Oversigtsfane'!E28,IF(F11=2020,'1) Oversigtsfane'!E29,IF(F11=2021,'1) Oversigtsfane'!E30,IF(F11=2022,'1) Oversigtsfane'!E31,IF(F11=2023,'1) Oversigtsfane'!E32, IF(F11=2024,'1) Oversigtsfane'!E33,)))))))</f>
        <v>336</v>
      </c>
      <c r="F13" s="22">
        <f>E13/12*10</f>
        <v>280</v>
      </c>
      <c r="G13" s="22">
        <f>E13/12*8</f>
        <v>224</v>
      </c>
      <c r="H13" s="23">
        <f>E13/12*4</f>
        <v>112</v>
      </c>
      <c r="I13" s="362"/>
      <c r="J13" s="347"/>
    </row>
    <row r="14" spans="2:13" ht="15.75" thickBot="1" x14ac:dyDescent="0.3">
      <c r="B14" s="360"/>
      <c r="C14" s="363"/>
      <c r="D14" s="4"/>
      <c r="E14" s="4"/>
      <c r="F14" s="4"/>
      <c r="G14" s="4"/>
      <c r="H14" s="4"/>
      <c r="I14" s="136"/>
      <c r="L14" s="503" t="str">
        <f>IF(F11=2018,"OBS: fra og med 2019 blev måden at føre årgange, for de forskellige alderskategorier, ændret."," ")</f>
        <v xml:space="preserve"> </v>
      </c>
      <c r="M14" s="504"/>
    </row>
    <row r="15" spans="2:13" ht="15" customHeight="1" thickBot="1" x14ac:dyDescent="0.3">
      <c r="B15" s="360"/>
      <c r="C15" s="245" t="s">
        <v>241</v>
      </c>
      <c r="D15" s="246"/>
      <c r="E15" s="246"/>
      <c r="F15" s="14" t="s">
        <v>5</v>
      </c>
      <c r="G15" s="4"/>
      <c r="H15" s="4"/>
      <c r="I15" s="136"/>
      <c r="L15" s="504"/>
      <c r="M15" s="504"/>
    </row>
    <row r="16" spans="2:13" ht="15.75" customHeight="1" thickBot="1" x14ac:dyDescent="0.3">
      <c r="B16" s="360"/>
      <c r="C16" s="4"/>
      <c r="D16" s="4"/>
      <c r="E16" s="4"/>
      <c r="F16" s="4"/>
      <c r="G16" s="4"/>
      <c r="H16" s="263"/>
      <c r="I16" s="364"/>
      <c r="J16" s="348"/>
      <c r="L16" s="504"/>
      <c r="M16" s="504"/>
    </row>
    <row r="17" spans="2:13" ht="35.25" customHeight="1" thickBot="1" x14ac:dyDescent="0.3">
      <c r="B17" s="360"/>
      <c r="C17" s="260" t="s">
        <v>237</v>
      </c>
      <c r="D17" s="520" t="s">
        <v>238</v>
      </c>
      <c r="E17" s="521"/>
      <c r="F17" s="265" t="s">
        <v>6</v>
      </c>
      <c r="G17" s="266" t="s">
        <v>245</v>
      </c>
      <c r="H17" s="251" t="s">
        <v>66</v>
      </c>
      <c r="I17" s="365"/>
      <c r="J17" s="348"/>
      <c r="K17" s="348"/>
    </row>
    <row r="18" spans="2:13" ht="15.75" thickBot="1" x14ac:dyDescent="0.3">
      <c r="B18" s="360"/>
      <c r="C18" s="264" t="s">
        <v>9</v>
      </c>
      <c r="D18" s="255">
        <f>F11-0</f>
        <v>2024</v>
      </c>
      <c r="E18" s="256">
        <f>F11-12</f>
        <v>2012</v>
      </c>
      <c r="F18" s="434">
        <v>0</v>
      </c>
      <c r="G18" s="434">
        <v>0</v>
      </c>
      <c r="H18" s="261"/>
      <c r="I18" s="366"/>
    </row>
    <row r="19" spans="2:13" ht="15.75" thickBot="1" x14ac:dyDescent="0.3">
      <c r="B19" s="360"/>
      <c r="C19" s="264" t="s">
        <v>23</v>
      </c>
      <c r="D19" s="254">
        <f>F11-13</f>
        <v>2011</v>
      </c>
      <c r="E19" s="257">
        <f>F11-18</f>
        <v>2006</v>
      </c>
      <c r="F19" s="434">
        <v>0</v>
      </c>
      <c r="G19" s="434"/>
      <c r="H19" s="261"/>
      <c r="I19" s="366"/>
    </row>
    <row r="20" spans="2:13" ht="15.75" thickBot="1" x14ac:dyDescent="0.3">
      <c r="B20" s="360"/>
      <c r="C20" s="264" t="s">
        <v>10</v>
      </c>
      <c r="D20" s="254">
        <f>F11-19</f>
        <v>2005</v>
      </c>
      <c r="E20" s="257">
        <f>F11-24</f>
        <v>2000</v>
      </c>
      <c r="F20" s="434">
        <v>0</v>
      </c>
      <c r="G20" s="434">
        <v>0</v>
      </c>
      <c r="H20" s="261"/>
      <c r="I20" s="366"/>
    </row>
    <row r="21" spans="2:13" ht="15.75" thickBot="1" x14ac:dyDescent="0.3">
      <c r="B21" s="360"/>
      <c r="C21" s="264" t="s">
        <v>11</v>
      </c>
      <c r="D21" s="254">
        <f>F11-25</f>
        <v>1999</v>
      </c>
      <c r="E21" s="257">
        <f>F11-59</f>
        <v>1965</v>
      </c>
      <c r="F21" s="434">
        <v>0</v>
      </c>
      <c r="G21" s="439"/>
      <c r="H21" s="436" t="s">
        <v>291</v>
      </c>
      <c r="I21" s="366"/>
    </row>
    <row r="22" spans="2:13" ht="15.75" thickBot="1" x14ac:dyDescent="0.3">
      <c r="B22" s="360"/>
      <c r="C22" s="264" t="s">
        <v>12</v>
      </c>
      <c r="D22" s="254">
        <f>F11-60</f>
        <v>1964</v>
      </c>
      <c r="E22" s="257" t="s">
        <v>239</v>
      </c>
      <c r="F22" s="434">
        <v>0</v>
      </c>
      <c r="G22" s="434">
        <v>0</v>
      </c>
      <c r="H22" s="262" t="s">
        <v>13</v>
      </c>
      <c r="I22" s="366"/>
    </row>
    <row r="23" spans="2:13" ht="15.75" thickBot="1" x14ac:dyDescent="0.3">
      <c r="B23" s="360"/>
      <c r="C23" s="24" t="s">
        <v>13</v>
      </c>
      <c r="D23" s="522">
        <f>SUM(F18:F22)</f>
        <v>0</v>
      </c>
      <c r="E23" s="522"/>
      <c r="F23" s="25">
        <f>SUM(G18:G22)</f>
        <v>0</v>
      </c>
      <c r="G23" s="26">
        <f>D23+F23</f>
        <v>0</v>
      </c>
      <c r="H23" s="4"/>
      <c r="I23" s="136"/>
    </row>
    <row r="24" spans="2:13" ht="15.75" thickBot="1" x14ac:dyDescent="0.3">
      <c r="B24" s="360"/>
      <c r="C24" s="27" t="s">
        <v>14</v>
      </c>
      <c r="D24" s="259"/>
      <c r="E24" s="258">
        <f>SUM(F18+(F19*2)+F20)</f>
        <v>0</v>
      </c>
      <c r="F24" s="28">
        <f>SUM((G18+G19+G20)*4+G21+G22)</f>
        <v>0</v>
      </c>
      <c r="G24" s="29">
        <f>E24+F24</f>
        <v>0</v>
      </c>
      <c r="H24" s="4"/>
      <c r="I24" s="136"/>
    </row>
    <row r="25" spans="2:13" ht="15.75" thickBot="1" x14ac:dyDescent="0.3">
      <c r="B25" s="360"/>
      <c r="C25" s="4"/>
      <c r="D25" s="4"/>
      <c r="E25" s="4"/>
      <c r="F25" s="4"/>
      <c r="G25" s="4"/>
      <c r="H25" s="4"/>
      <c r="I25" s="136"/>
    </row>
    <row r="26" spans="2:13" ht="15.75" thickBot="1" x14ac:dyDescent="0.3">
      <c r="B26" s="360"/>
      <c r="C26" s="509" t="s">
        <v>265</v>
      </c>
      <c r="D26" s="510"/>
      <c r="E26" s="510"/>
      <c r="F26" s="510"/>
      <c r="G26" s="511"/>
      <c r="H26" s="440">
        <v>0</v>
      </c>
      <c r="I26" s="136"/>
    </row>
    <row r="27" spans="2:13" ht="15.75" thickBot="1" x14ac:dyDescent="0.3">
      <c r="B27" s="360"/>
      <c r="C27" s="512" t="s">
        <v>266</v>
      </c>
      <c r="D27" s="513"/>
      <c r="E27" s="513"/>
      <c r="F27" s="513"/>
      <c r="G27" s="514"/>
      <c r="H27" s="440">
        <v>0</v>
      </c>
      <c r="I27" s="361"/>
      <c r="J27" s="342"/>
    </row>
    <row r="28" spans="2:13" ht="15.75" thickBot="1" x14ac:dyDescent="0.3">
      <c r="B28" s="360"/>
      <c r="C28" s="515" t="s">
        <v>15</v>
      </c>
      <c r="D28" s="516"/>
      <c r="E28" s="516"/>
      <c r="F28" s="516"/>
      <c r="G28" s="517"/>
      <c r="H28" s="171">
        <f>IF(F15="hele året",((H26+H27)*G24),IF(F15="mar-dec",(((H26+H27)*G24)/12*10),IF(F15="maj-dec",(((H26+H27)*G24)/12*8),IF(F15="sep-dec",(((H26+H27)*G24)/12*4),FALSE))))</f>
        <v>0</v>
      </c>
      <c r="I28" s="367"/>
      <c r="J28" s="349"/>
    </row>
    <row r="29" spans="2:13" x14ac:dyDescent="0.25">
      <c r="B29" s="360"/>
      <c r="C29" s="4"/>
      <c r="D29" s="4"/>
      <c r="E29" s="4"/>
      <c r="F29" s="368"/>
      <c r="G29" s="368"/>
      <c r="H29" s="369"/>
      <c r="I29" s="367"/>
      <c r="J29" s="349"/>
    </row>
    <row r="30" spans="2:13" x14ac:dyDescent="0.25">
      <c r="B30" s="360"/>
      <c r="C30" s="106" t="s">
        <v>0</v>
      </c>
      <c r="D30" s="107"/>
      <c r="E30" s="107"/>
      <c r="F30" s="107"/>
      <c r="G30" s="107"/>
      <c r="H30" s="108"/>
      <c r="I30" s="136"/>
      <c r="M30" s="350"/>
    </row>
    <row r="31" spans="2:13" ht="15.75" thickBot="1" x14ac:dyDescent="0.3">
      <c r="B31" s="360"/>
      <c r="C31" s="109" t="s">
        <v>4</v>
      </c>
      <c r="D31" s="25">
        <f>G24</f>
        <v>0</v>
      </c>
      <c r="E31" s="25"/>
      <c r="F31" s="93" t="s">
        <v>16</v>
      </c>
      <c r="G31" s="110">
        <f>IF(F15="hele året",E13,IF(F15="mar-dec",F13,IF(F15="maj-dec",G13,IF(F15="sep-dec",H13,FALSE))))</f>
        <v>336</v>
      </c>
      <c r="H31" s="111">
        <f>D31*G31</f>
        <v>0</v>
      </c>
      <c r="I31" s="370"/>
      <c r="J31" s="351"/>
      <c r="M31" s="352"/>
    </row>
    <row r="32" spans="2:13" ht="15.75" thickBot="1" x14ac:dyDescent="0.3">
      <c r="B32" s="360"/>
      <c r="C32" s="114" t="s">
        <v>17</v>
      </c>
      <c r="D32" s="448"/>
      <c r="E32" s="448"/>
      <c r="F32" s="115"/>
      <c r="G32" s="115"/>
      <c r="H32" s="112">
        <f>IF(H31&gt;H28,H28,H31)</f>
        <v>0</v>
      </c>
      <c r="I32" s="371"/>
      <c r="J32" s="353"/>
    </row>
    <row r="33" spans="2:10" x14ac:dyDescent="0.25">
      <c r="B33" s="360"/>
      <c r="C33" s="4"/>
      <c r="D33" s="4"/>
      <c r="E33" s="4"/>
      <c r="F33" s="4"/>
      <c r="G33" s="4"/>
      <c r="H33" s="4"/>
      <c r="I33" s="136"/>
    </row>
    <row r="34" spans="2:10" x14ac:dyDescent="0.25">
      <c r="B34" s="360"/>
      <c r="C34" s="508" t="str">
        <f>IF(H31&gt;H28,"Tilskud reduceret på baggrund af kontingent / anden deltagerbetaling","Der ydes maksimalt tilskud ")</f>
        <v xml:space="preserve">Der ydes maksimalt tilskud </v>
      </c>
      <c r="D34" s="508"/>
      <c r="E34" s="508"/>
      <c r="F34" s="508"/>
      <c r="G34" s="508"/>
      <c r="H34" s="508"/>
      <c r="I34" s="361"/>
      <c r="J34" s="342"/>
    </row>
    <row r="35" spans="2:10" ht="15.75" thickBot="1" x14ac:dyDescent="0.3">
      <c r="B35" s="372"/>
      <c r="C35" s="373"/>
      <c r="D35" s="373"/>
      <c r="E35" s="373"/>
      <c r="F35" s="373"/>
      <c r="G35" s="373"/>
      <c r="H35" s="373"/>
      <c r="I35" s="374"/>
      <c r="J35" s="342"/>
    </row>
    <row r="36" spans="2:10" x14ac:dyDescent="0.25">
      <c r="I36" s="342"/>
      <c r="J36" s="342"/>
    </row>
    <row r="37" spans="2:10" x14ac:dyDescent="0.25">
      <c r="I37" s="342"/>
      <c r="J37" s="342"/>
    </row>
    <row r="38" spans="2:10" x14ac:dyDescent="0.25">
      <c r="I38" s="342"/>
      <c r="J38" s="342"/>
    </row>
    <row r="39" spans="2:10" x14ac:dyDescent="0.25">
      <c r="I39" s="342"/>
      <c r="J39" s="342"/>
    </row>
    <row r="41" spans="2:10" ht="16.5" customHeight="1" x14ac:dyDescent="0.25">
      <c r="C41" s="343"/>
      <c r="D41" s="344"/>
      <c r="E41" s="344"/>
      <c r="F41" s="344"/>
      <c r="G41" s="345"/>
      <c r="H41" s="345"/>
      <c r="I41" s="346"/>
      <c r="J41" s="346"/>
    </row>
  </sheetData>
  <sheetProtection algorithmName="SHA-512" hashValue="CwzYeCbjcLsCSHpXMUboxMcSG6+M/lrC51B4dqD/c1Krfm1VFhw+abJW8PmSNVz2ELg+/ILZFc3WZ5PN7IpzSg==" saltValue="Zd5lmNG31JNHC/sMElIzoQ==" spinCount="100000" sheet="1" objects="1" scenarios="1"/>
  <mergeCells count="11">
    <mergeCell ref="L14:M16"/>
    <mergeCell ref="B2:I2"/>
    <mergeCell ref="C34:H34"/>
    <mergeCell ref="C26:G26"/>
    <mergeCell ref="C27:G27"/>
    <mergeCell ref="C28:G28"/>
    <mergeCell ref="B9:H9"/>
    <mergeCell ref="D17:E17"/>
    <mergeCell ref="D23:E23"/>
    <mergeCell ref="C12:D12"/>
    <mergeCell ref="C13:D13"/>
  </mergeCells>
  <dataValidations count="7">
    <dataValidation type="list" allowBlank="1" showInputMessage="1" showErrorMessage="1" sqref="F15" xr:uid="{F32966CD-C799-4EBA-BEAA-9AD20483CC2B}">
      <formula1>"Hele året, mar-dec,maj-dec,sep-dec"</formula1>
    </dataValidation>
    <dataValidation type="list" allowBlank="1" showInputMessage="1" showErrorMessage="1" sqref="F11" xr:uid="{2A2C0C34-C0A3-451C-8C31-EACEB9AA2125}">
      <formula1>"2018,2019,2020,2021,2022,2023,2024"</formula1>
    </dataValidation>
    <dataValidation allowBlank="1" showInputMessage="1" showErrorMessage="1" promptTitle="Gennemsnitlig kontingent" prompt="Den samlede indbetalte kontingentindtægt for hele året, for de tilskudsberettigede medlemmer, divideres med antallet af tilskudsberettigede medlemmer._x000a__x000a_Familie- og gruppekontingenter skal kunne specificeres på de enkelte medlemmer, for at kunne godkendes." sqref="C26:G26" xr:uid="{D69F0AB2-769F-41F1-80D6-17C2A7AD684D}"/>
    <dataValidation allowBlank="1" showInputMessage="1" showErrorMessage="1" promptTitle="Gns. anden deltagerbetaling" prompt="Deltagerbetaling kan f.eks. være betaling for ture og stævner, men gælder ikke betaling for fester, mad eller indkøb af personligt udstyr._x000a__x000a_Den gennemsnitlige anden deltagerbetaling opgøres på samme måde som det gennemsnitlige kontingent." sqref="C27:G27" xr:uid="{FA51073A-36D6-4CB8-A586-C04E0632377F}"/>
    <dataValidation allowBlank="1" showInputMessage="1" showErrorMessage="1" promptTitle="Handicappede medlemmer" prompt="Et tilskudsberettiget handicappet medlem skal være handicappet i forhold til aktiviteten og have behov for ekstra hjælp for at kunne deltage i den folkeoplysende aktivitet. Foreningen skal indhente en tro og love-erklæring for hver enkelt medlem." sqref="G17" xr:uid="{99854B7E-103A-4CE8-82F3-2CB40C5A4FEE}"/>
    <dataValidation allowBlank="1" showInputMessage="1" showErrorMessage="1" promptTitle="Trænere / instruktører" prompt="Hvis jeres trænere/instruktører er en del af det samlede antal medlemmer (i aldersgruppen 25-59 år), kan de fratrækkes ved at indstaste antallet af jeres trænere/instruktører i denne kolonne. Så tæller de ikke med i aldersreduktionen (lokaletilskud)." sqref="H17" xr:uid="{C6F0DEED-9A5A-4283-AB3B-D2CFB2E7DE46}"/>
    <dataValidation allowBlank="1" showInputMessage="1" showErrorMessage="1" promptTitle="Tilskudsberettigede medlemmer" prompt="Medlemmer, der i løbet af året har betalt kontingent og deltaget i faste, kontinuerlige folkeoplysende aktiviteter, kan tælles med. Et medlem kan kun tælles med én gang, også selvom medlemmet betaler kontingent for flere aktiviter i foreningen." sqref="F17" xr:uid="{2E4A20E7-A352-4A4E-AABF-47DE11113174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DAE7C-A106-489B-91B8-390B37302B49}">
  <sheetPr>
    <pageSetUpPr fitToPage="1"/>
  </sheetPr>
  <dimension ref="B1:M636"/>
  <sheetViews>
    <sheetView topLeftCell="A16" zoomScale="90" zoomScaleNormal="90" workbookViewId="0">
      <selection activeCell="F34" sqref="F34"/>
    </sheetView>
  </sheetViews>
  <sheetFormatPr defaultColWidth="9.140625" defaultRowHeight="15" x14ac:dyDescent="0.25"/>
  <cols>
    <col min="1" max="1" width="6.140625" style="1" customWidth="1"/>
    <col min="2" max="2" width="4.28515625" style="1" customWidth="1"/>
    <col min="3" max="3" width="48.28515625" style="1" customWidth="1"/>
    <col min="4" max="4" width="18.42578125" style="1" customWidth="1"/>
    <col min="5" max="6" width="19.5703125" style="1" customWidth="1"/>
    <col min="7" max="7" width="4.28515625" style="1" customWidth="1"/>
    <col min="8" max="16384" width="9.140625" style="1"/>
  </cols>
  <sheetData>
    <row r="1" spans="2:13" ht="15.75" thickBot="1" x14ac:dyDescent="0.3"/>
    <row r="2" spans="2:13" ht="36.75" customHeight="1" x14ac:dyDescent="0.25">
      <c r="B2" s="481" t="s">
        <v>203</v>
      </c>
      <c r="C2" s="482"/>
      <c r="D2" s="482"/>
      <c r="E2" s="482"/>
      <c r="F2" s="482"/>
      <c r="G2" s="483"/>
    </row>
    <row r="3" spans="2:13" ht="15" customHeight="1" x14ac:dyDescent="0.25">
      <c r="B3" s="381" t="s">
        <v>179</v>
      </c>
      <c r="C3" s="80"/>
      <c r="D3" s="81"/>
      <c r="E3" s="81"/>
      <c r="F3" s="81"/>
      <c r="G3" s="382"/>
      <c r="H3" s="375"/>
      <c r="I3" s="376"/>
      <c r="J3" s="376"/>
      <c r="K3" s="376"/>
      <c r="L3" s="376"/>
      <c r="M3" s="376"/>
    </row>
    <row r="4" spans="2:13" ht="18.75" customHeight="1" x14ac:dyDescent="0.25">
      <c r="B4" s="383" t="s">
        <v>269</v>
      </c>
      <c r="C4" s="384"/>
      <c r="D4" s="60"/>
      <c r="E4" s="60"/>
      <c r="F4" s="60"/>
      <c r="G4" s="385"/>
      <c r="H4" s="376"/>
      <c r="I4" s="376"/>
      <c r="J4" s="376"/>
      <c r="K4" s="376"/>
      <c r="L4" s="376"/>
      <c r="M4" s="376"/>
    </row>
    <row r="5" spans="2:13" x14ac:dyDescent="0.25">
      <c r="B5" s="386" t="s">
        <v>114</v>
      </c>
      <c r="C5" s="59" t="s">
        <v>196</v>
      </c>
      <c r="D5" s="60"/>
      <c r="E5" s="60"/>
      <c r="F5" s="60"/>
      <c r="G5" s="385"/>
      <c r="H5" s="376"/>
      <c r="I5" s="376"/>
      <c r="J5" s="376"/>
      <c r="K5" s="376"/>
      <c r="L5" s="376"/>
      <c r="M5" s="376"/>
    </row>
    <row r="6" spans="2:13" x14ac:dyDescent="0.25">
      <c r="B6" s="386" t="s">
        <v>116</v>
      </c>
      <c r="C6" s="59" t="s">
        <v>197</v>
      </c>
      <c r="D6" s="60"/>
      <c r="E6" s="60"/>
      <c r="F6" s="60"/>
      <c r="G6" s="385"/>
      <c r="H6" s="376"/>
      <c r="I6" s="376"/>
      <c r="J6" s="376"/>
      <c r="K6" s="376"/>
      <c r="L6" s="376"/>
      <c r="M6" s="376"/>
    </row>
    <row r="7" spans="2:13" ht="15" customHeight="1" x14ac:dyDescent="0.25">
      <c r="B7" s="386" t="s">
        <v>117</v>
      </c>
      <c r="C7" s="586" t="s">
        <v>198</v>
      </c>
      <c r="D7" s="586"/>
      <c r="E7" s="586"/>
      <c r="F7" s="586"/>
      <c r="G7" s="385"/>
      <c r="H7" s="376"/>
      <c r="I7" s="376"/>
      <c r="J7" s="376"/>
      <c r="K7" s="376"/>
      <c r="L7" s="376"/>
      <c r="M7" s="376"/>
    </row>
    <row r="8" spans="2:13" x14ac:dyDescent="0.25">
      <c r="B8" s="386"/>
      <c r="C8" s="586"/>
      <c r="D8" s="586"/>
      <c r="E8" s="586"/>
      <c r="F8" s="586"/>
      <c r="G8" s="385"/>
      <c r="H8" s="376"/>
      <c r="I8" s="376"/>
      <c r="J8" s="376"/>
      <c r="K8" s="376"/>
      <c r="L8" s="376"/>
      <c r="M8" s="376"/>
    </row>
    <row r="9" spans="2:13" ht="18" customHeight="1" x14ac:dyDescent="0.25">
      <c r="B9" s="518" t="s">
        <v>210</v>
      </c>
      <c r="C9" s="519"/>
      <c r="D9" s="519"/>
      <c r="E9" s="519"/>
      <c r="F9" s="519"/>
      <c r="G9" s="387"/>
      <c r="H9" s="376"/>
      <c r="I9" s="376"/>
      <c r="J9" s="376"/>
      <c r="K9" s="376"/>
      <c r="L9" s="376"/>
      <c r="M9" s="376"/>
    </row>
    <row r="10" spans="2:13" ht="15.75" thickBot="1" x14ac:dyDescent="0.3">
      <c r="B10" s="388"/>
      <c r="C10" s="33"/>
      <c r="D10" s="34"/>
      <c r="E10" s="34"/>
      <c r="F10" s="4"/>
      <c r="G10" s="366"/>
      <c r="H10" s="344"/>
      <c r="I10" s="344"/>
      <c r="J10" s="344"/>
      <c r="K10" s="344"/>
      <c r="L10" s="344"/>
      <c r="M10" s="344"/>
    </row>
    <row r="11" spans="2:13" ht="15.75" thickBot="1" x14ac:dyDescent="0.3">
      <c r="B11" s="388"/>
      <c r="C11" s="113" t="s">
        <v>199</v>
      </c>
      <c r="D11" s="14" t="s">
        <v>5</v>
      </c>
      <c r="E11" s="389"/>
      <c r="F11" s="4"/>
      <c r="G11" s="366"/>
      <c r="H11" s="344"/>
      <c r="I11" s="344"/>
      <c r="J11" s="344"/>
      <c r="K11" s="344"/>
      <c r="L11" s="344"/>
      <c r="M11" s="344"/>
    </row>
    <row r="12" spans="2:13" ht="15.75" thickBot="1" x14ac:dyDescent="0.3">
      <c r="B12" s="388"/>
      <c r="C12" s="82"/>
      <c r="D12" s="4"/>
      <c r="E12" s="4"/>
      <c r="F12" s="4"/>
      <c r="G12" s="366"/>
      <c r="H12" s="344"/>
      <c r="I12" s="344"/>
      <c r="J12" s="344"/>
      <c r="K12" s="344"/>
      <c r="L12" s="344"/>
      <c r="M12" s="344"/>
    </row>
    <row r="13" spans="2:13" x14ac:dyDescent="0.25">
      <c r="B13" s="388"/>
      <c r="C13" s="583" t="s">
        <v>195</v>
      </c>
      <c r="D13" s="584"/>
      <c r="E13" s="584"/>
      <c r="F13" s="585"/>
      <c r="G13" s="366"/>
      <c r="H13" s="344"/>
      <c r="I13" s="344"/>
      <c r="J13" s="344"/>
      <c r="K13" s="344"/>
      <c r="L13" s="344"/>
      <c r="M13" s="344"/>
    </row>
    <row r="14" spans="2:13" x14ac:dyDescent="0.25">
      <c r="B14" s="388"/>
      <c r="C14" s="140" t="s">
        <v>6</v>
      </c>
      <c r="D14" s="141" t="s">
        <v>19</v>
      </c>
      <c r="E14" s="142" t="s">
        <v>20</v>
      </c>
      <c r="F14" s="143" t="s">
        <v>21</v>
      </c>
      <c r="G14" s="366"/>
      <c r="H14" s="344"/>
      <c r="I14" s="344"/>
      <c r="J14" s="344"/>
      <c r="K14" s="344"/>
      <c r="L14" s="344"/>
      <c r="M14" s="344"/>
    </row>
    <row r="15" spans="2:13" x14ac:dyDescent="0.25">
      <c r="B15" s="388"/>
      <c r="C15" s="24" t="s">
        <v>9</v>
      </c>
      <c r="D15" s="83">
        <f>'2) Medlemstilskud'!F18+'2) Medlemstilskud'!G18</f>
        <v>0</v>
      </c>
      <c r="E15" s="84" t="s">
        <v>22</v>
      </c>
      <c r="F15" s="85"/>
      <c r="G15" s="366"/>
      <c r="H15" s="344"/>
      <c r="I15" s="344"/>
      <c r="J15" s="344"/>
      <c r="K15" s="344"/>
      <c r="L15" s="344"/>
      <c r="M15" s="344"/>
    </row>
    <row r="16" spans="2:13" x14ac:dyDescent="0.25">
      <c r="B16" s="388"/>
      <c r="C16" s="24" t="s">
        <v>23</v>
      </c>
      <c r="D16" s="86">
        <f>'2) Medlemstilskud'!F19+'2) Medlemstilskud'!G19</f>
        <v>0</v>
      </c>
      <c r="E16" s="87"/>
      <c r="F16" s="85"/>
      <c r="G16" s="366"/>
      <c r="H16" s="344"/>
      <c r="I16" s="344"/>
      <c r="J16" s="344"/>
      <c r="K16" s="344"/>
      <c r="L16" s="344"/>
      <c r="M16" s="344"/>
    </row>
    <row r="17" spans="2:13" x14ac:dyDescent="0.25">
      <c r="B17" s="388"/>
      <c r="C17" s="24" t="s">
        <v>10</v>
      </c>
      <c r="D17" s="86">
        <f>'2) Medlemstilskud'!F20+'2) Medlemstilskud'!G20</f>
        <v>0</v>
      </c>
      <c r="E17" s="88"/>
      <c r="F17" s="89"/>
      <c r="G17" s="366"/>
      <c r="H17" s="344"/>
      <c r="I17" s="344"/>
      <c r="J17" s="344"/>
      <c r="K17" s="344"/>
      <c r="L17" s="344"/>
      <c r="M17" s="344"/>
    </row>
    <row r="18" spans="2:13" x14ac:dyDescent="0.25">
      <c r="B18" s="388"/>
      <c r="C18" s="24" t="s">
        <v>11</v>
      </c>
      <c r="D18" s="86">
        <f>'2) Medlemstilskud'!F21+'2) Medlemstilskud'!G21</f>
        <v>0</v>
      </c>
      <c r="E18" s="90" t="str">
        <f>'2) Medlemstilskud'!H21</f>
        <v xml:space="preserve">  </v>
      </c>
      <c r="F18" s="91" t="e">
        <f>D18-E18</f>
        <v>#VALUE!</v>
      </c>
      <c r="G18" s="366"/>
      <c r="H18" s="344"/>
      <c r="I18" s="344"/>
      <c r="J18" s="344"/>
      <c r="K18" s="344"/>
      <c r="L18" s="344"/>
      <c r="M18" s="344"/>
    </row>
    <row r="19" spans="2:13" x14ac:dyDescent="0.25">
      <c r="B19" s="388"/>
      <c r="C19" s="92" t="s">
        <v>12</v>
      </c>
      <c r="D19" s="86">
        <f>'2) Medlemstilskud'!F22+'2) Medlemstilskud'!G22</f>
        <v>0</v>
      </c>
      <c r="E19" s="93"/>
      <c r="F19" s="94"/>
      <c r="G19" s="366"/>
      <c r="H19" s="344"/>
      <c r="I19" s="344"/>
      <c r="J19" s="344"/>
      <c r="K19" s="344"/>
      <c r="L19" s="344"/>
      <c r="M19" s="344"/>
    </row>
    <row r="20" spans="2:13" x14ac:dyDescent="0.25">
      <c r="B20" s="388"/>
      <c r="C20" s="24" t="s">
        <v>13</v>
      </c>
      <c r="D20" s="95">
        <f>SUM(D15:D19)</f>
        <v>0</v>
      </c>
      <c r="E20" s="93" t="s">
        <v>67</v>
      </c>
      <c r="F20" s="96" t="e">
        <f>ROUND(F18/D20,2)</f>
        <v>#VALUE!</v>
      </c>
      <c r="G20" s="366"/>
      <c r="H20" s="344"/>
      <c r="I20" s="344"/>
      <c r="J20" s="344"/>
      <c r="K20" s="344"/>
      <c r="L20" s="344"/>
      <c r="M20" s="344"/>
    </row>
    <row r="21" spans="2:13" ht="15.75" thickBot="1" x14ac:dyDescent="0.3">
      <c r="B21" s="388"/>
      <c r="C21" s="97" t="s">
        <v>25</v>
      </c>
      <c r="D21" s="98">
        <f>D16+D17+D15</f>
        <v>0</v>
      </c>
      <c r="E21" s="99" t="s">
        <v>26</v>
      </c>
      <c r="F21" s="100" t="e">
        <f>IF(F20&gt;0.1,(1-F20),1)</f>
        <v>#VALUE!</v>
      </c>
      <c r="G21" s="366"/>
      <c r="H21" s="344"/>
      <c r="I21" s="344"/>
      <c r="J21" s="344"/>
      <c r="K21" s="344"/>
      <c r="L21" s="344"/>
      <c r="M21" s="344"/>
    </row>
    <row r="22" spans="2:13" ht="15.75" thickBot="1" x14ac:dyDescent="0.3">
      <c r="B22" s="388"/>
      <c r="C22" s="4"/>
      <c r="D22" s="4"/>
      <c r="E22" s="4"/>
      <c r="F22" s="4"/>
      <c r="G22" s="366"/>
      <c r="H22" s="344"/>
      <c r="I22" s="344"/>
      <c r="J22" s="344"/>
      <c r="K22" s="344"/>
      <c r="L22" s="344"/>
      <c r="M22" s="344"/>
    </row>
    <row r="23" spans="2:13" ht="23.25" customHeight="1" thickBot="1" x14ac:dyDescent="0.3">
      <c r="B23" s="388"/>
      <c r="C23" s="36" t="s">
        <v>101</v>
      </c>
      <c r="D23" s="197" t="s">
        <v>213</v>
      </c>
      <c r="E23" s="72" t="s">
        <v>106</v>
      </c>
      <c r="F23" s="199" t="s">
        <v>28</v>
      </c>
      <c r="G23" s="390"/>
      <c r="H23" s="344"/>
      <c r="I23" s="537" t="s">
        <v>234</v>
      </c>
      <c r="J23" s="538"/>
      <c r="K23" s="538"/>
      <c r="L23" s="538"/>
      <c r="M23" s="539"/>
    </row>
    <row r="24" spans="2:13" ht="15" customHeight="1" thickBot="1" x14ac:dyDescent="0.3">
      <c r="B24" s="388"/>
      <c r="C24" s="145" t="s">
        <v>29</v>
      </c>
      <c r="D24" s="64">
        <f>E24</f>
        <v>0</v>
      </c>
      <c r="E24" s="436"/>
      <c r="F24" s="44"/>
      <c r="G24" s="391"/>
      <c r="H24" s="344"/>
      <c r="I24" s="540"/>
      <c r="J24" s="541"/>
      <c r="K24" s="541"/>
      <c r="L24" s="541"/>
      <c r="M24" s="542"/>
    </row>
    <row r="25" spans="2:13" ht="15.75" customHeight="1" thickBot="1" x14ac:dyDescent="0.3">
      <c r="B25" s="388"/>
      <c r="C25" s="145" t="s">
        <v>30</v>
      </c>
      <c r="D25" s="64">
        <f>E25</f>
        <v>0</v>
      </c>
      <c r="E25" s="436">
        <v>0</v>
      </c>
      <c r="F25" s="44"/>
      <c r="G25" s="391"/>
      <c r="H25" s="344"/>
      <c r="I25" s="543" t="s">
        <v>215</v>
      </c>
      <c r="J25" s="544"/>
      <c r="K25" s="544"/>
      <c r="L25" s="544"/>
      <c r="M25" s="545"/>
    </row>
    <row r="26" spans="2:13" ht="15.75" thickBot="1" x14ac:dyDescent="0.3">
      <c r="B26" s="388"/>
      <c r="C26" s="145" t="s">
        <v>31</v>
      </c>
      <c r="D26" s="64">
        <f>E26</f>
        <v>0</v>
      </c>
      <c r="E26" s="436">
        <v>0</v>
      </c>
      <c r="F26" s="44"/>
      <c r="G26" s="391"/>
      <c r="H26" s="344"/>
      <c r="I26" s="543"/>
      <c r="J26" s="544"/>
      <c r="K26" s="544"/>
      <c r="L26" s="544"/>
      <c r="M26" s="545"/>
    </row>
    <row r="27" spans="2:13" ht="15.75" customHeight="1" thickBot="1" x14ac:dyDescent="0.3">
      <c r="B27" s="388"/>
      <c r="C27" s="146" t="s">
        <v>32</v>
      </c>
      <c r="D27" s="55">
        <f>E27</f>
        <v>0</v>
      </c>
      <c r="E27" s="436">
        <v>0</v>
      </c>
      <c r="F27" s="44"/>
      <c r="G27" s="391"/>
      <c r="H27" s="344"/>
      <c r="I27" s="546" t="s">
        <v>214</v>
      </c>
      <c r="J27" s="547"/>
      <c r="K27" s="547"/>
      <c r="L27" s="547"/>
      <c r="M27" s="548"/>
    </row>
    <row r="28" spans="2:13" ht="15.75" thickBot="1" x14ac:dyDescent="0.3">
      <c r="B28" s="388"/>
      <c r="C28" s="145" t="s">
        <v>33</v>
      </c>
      <c r="D28" s="64">
        <f>E28</f>
        <v>0</v>
      </c>
      <c r="E28" s="436">
        <v>0</v>
      </c>
      <c r="F28" s="44"/>
      <c r="G28" s="391"/>
      <c r="H28" s="344"/>
      <c r="I28" s="205"/>
      <c r="J28" s="203"/>
      <c r="K28" s="203"/>
      <c r="L28" s="203"/>
      <c r="M28" s="206"/>
    </row>
    <row r="29" spans="2:13" ht="15.75" thickBot="1" x14ac:dyDescent="0.3">
      <c r="B29" s="388"/>
      <c r="C29" s="145" t="s">
        <v>34</v>
      </c>
      <c r="D29" s="64">
        <f>IF(E29&lt;F29,E29,F29)</f>
        <v>0</v>
      </c>
      <c r="E29" s="436">
        <v>0</v>
      </c>
      <c r="F29" s="45">
        <f>12000/100*E24</f>
        <v>0</v>
      </c>
      <c r="G29" s="391"/>
      <c r="H29" s="344"/>
      <c r="I29" s="534" t="s">
        <v>217</v>
      </c>
      <c r="J29" s="535"/>
      <c r="K29" s="536"/>
      <c r="L29" s="555">
        <v>0</v>
      </c>
      <c r="M29" s="556"/>
    </row>
    <row r="30" spans="2:13" ht="15.75" customHeight="1" thickBot="1" x14ac:dyDescent="0.3">
      <c r="B30" s="388"/>
      <c r="C30" s="145" t="s">
        <v>35</v>
      </c>
      <c r="D30" s="64">
        <f>E30</f>
        <v>0</v>
      </c>
      <c r="E30" s="436">
        <v>0</v>
      </c>
      <c r="F30" s="44"/>
      <c r="G30" s="391"/>
      <c r="H30" s="344"/>
      <c r="I30" s="549" t="s">
        <v>219</v>
      </c>
      <c r="J30" s="550"/>
      <c r="K30" s="550"/>
      <c r="L30" s="551">
        <v>3</v>
      </c>
      <c r="M30" s="552"/>
    </row>
    <row r="31" spans="2:13" ht="15.75" thickBot="1" x14ac:dyDescent="0.3">
      <c r="B31" s="388"/>
      <c r="C31" s="145" t="s">
        <v>36</v>
      </c>
      <c r="D31" s="64">
        <f>E31</f>
        <v>0</v>
      </c>
      <c r="E31" s="436">
        <v>0</v>
      </c>
      <c r="F31" s="44"/>
      <c r="G31" s="391"/>
      <c r="H31" s="344"/>
      <c r="I31" s="549"/>
      <c r="J31" s="550"/>
      <c r="K31" s="550"/>
      <c r="L31" s="553"/>
      <c r="M31" s="554"/>
    </row>
    <row r="32" spans="2:13" ht="15.75" thickBot="1" x14ac:dyDescent="0.3">
      <c r="B32" s="388"/>
      <c r="C32" s="145" t="s">
        <v>37</v>
      </c>
      <c r="D32" s="64">
        <f>IF(E32&lt;F32,E32,F32)</f>
        <v>0</v>
      </c>
      <c r="E32" s="436"/>
      <c r="F32" s="44">
        <f>E24/100*4*90*E33</f>
        <v>0</v>
      </c>
      <c r="G32" s="391"/>
      <c r="H32" s="344"/>
      <c r="I32" s="532"/>
      <c r="J32" s="533"/>
      <c r="K32" s="533"/>
      <c r="L32" s="2"/>
      <c r="M32" s="207"/>
    </row>
    <row r="33" spans="2:13" ht="15.75" customHeight="1" thickBot="1" x14ac:dyDescent="0.3">
      <c r="B33" s="388"/>
      <c r="C33" s="145" t="s">
        <v>38</v>
      </c>
      <c r="D33" s="64"/>
      <c r="E33" s="436"/>
      <c r="F33" s="44"/>
      <c r="G33" s="391"/>
      <c r="H33" s="344"/>
      <c r="I33" s="527" t="s">
        <v>216</v>
      </c>
      <c r="J33" s="528"/>
      <c r="K33" s="529"/>
      <c r="L33" s="530">
        <f>SUM(L29/L30)*12</f>
        <v>0</v>
      </c>
      <c r="M33" s="531"/>
    </row>
    <row r="34" spans="2:13" ht="15.75" thickBot="1" x14ac:dyDescent="0.3">
      <c r="B34" s="388"/>
      <c r="C34" s="145" t="s">
        <v>39</v>
      </c>
      <c r="D34" s="64">
        <f>IF(E34&lt;F34,E34,F34)</f>
        <v>0</v>
      </c>
      <c r="E34" s="436">
        <v>0</v>
      </c>
      <c r="F34" s="44">
        <f>2*100*E35*E36</f>
        <v>0</v>
      </c>
      <c r="G34" s="391"/>
      <c r="H34" s="344"/>
      <c r="I34" s="208"/>
      <c r="J34" s="204"/>
      <c r="K34" s="204"/>
      <c r="L34" s="204"/>
      <c r="M34" s="209"/>
    </row>
    <row r="35" spans="2:13" ht="15.75" thickBot="1" x14ac:dyDescent="0.3">
      <c r="B35" s="388"/>
      <c r="C35" s="145" t="s">
        <v>40</v>
      </c>
      <c r="D35" s="64"/>
      <c r="E35" s="436">
        <v>0</v>
      </c>
      <c r="F35" s="44"/>
      <c r="G35" s="391"/>
      <c r="H35" s="344"/>
      <c r="I35" s="546" t="s">
        <v>233</v>
      </c>
      <c r="J35" s="547"/>
      <c r="K35" s="547"/>
      <c r="L35" s="547"/>
      <c r="M35" s="548"/>
    </row>
    <row r="36" spans="2:13" ht="15.75" thickBot="1" x14ac:dyDescent="0.3">
      <c r="B36" s="388"/>
      <c r="C36" s="145" t="s">
        <v>41</v>
      </c>
      <c r="D36" s="64"/>
      <c r="E36" s="436">
        <v>0</v>
      </c>
      <c r="F36" s="44"/>
      <c r="G36" s="391"/>
      <c r="H36" s="344"/>
      <c r="I36" s="563"/>
      <c r="J36" s="564"/>
      <c r="K36" s="564"/>
      <c r="L36" s="564"/>
      <c r="M36" s="565"/>
    </row>
    <row r="37" spans="2:13" ht="15" customHeight="1" thickBot="1" x14ac:dyDescent="0.3">
      <c r="B37" s="388"/>
      <c r="C37" s="145" t="s">
        <v>42</v>
      </c>
      <c r="D37" s="70">
        <f>E37</f>
        <v>0</v>
      </c>
      <c r="E37" s="436">
        <v>0</v>
      </c>
      <c r="F37" s="44"/>
      <c r="G37" s="391"/>
      <c r="H37" s="344"/>
      <c r="I37" s="377"/>
      <c r="J37" s="377"/>
      <c r="K37" s="377"/>
      <c r="L37" s="377"/>
      <c r="M37" s="377"/>
    </row>
    <row r="38" spans="2:13" x14ac:dyDescent="0.25">
      <c r="B38" s="388"/>
      <c r="C38" s="38"/>
      <c r="D38" s="39"/>
      <c r="E38" s="74"/>
      <c r="F38" s="73"/>
      <c r="G38" s="391"/>
      <c r="H38" s="344"/>
      <c r="I38" s="344"/>
      <c r="J38" s="344"/>
      <c r="K38" s="344"/>
      <c r="L38" s="344"/>
      <c r="M38" s="344"/>
    </row>
    <row r="39" spans="2:13" ht="15.75" thickBot="1" x14ac:dyDescent="0.3">
      <c r="B39" s="388"/>
      <c r="C39" s="40" t="s">
        <v>43</v>
      </c>
      <c r="D39" s="41">
        <f>D26+D27+D28+D29+D30+D31+D32+D34-D37</f>
        <v>0</v>
      </c>
      <c r="E39" s="75"/>
      <c r="F39" s="73"/>
      <c r="G39" s="391"/>
      <c r="H39" s="344"/>
      <c r="I39" s="344"/>
      <c r="J39" s="344"/>
      <c r="K39" s="344"/>
      <c r="L39" s="344"/>
      <c r="M39" s="344"/>
    </row>
    <row r="40" spans="2:13" ht="15.75" thickBot="1" x14ac:dyDescent="0.3">
      <c r="B40" s="388"/>
      <c r="C40" s="147" t="s">
        <v>270</v>
      </c>
      <c r="D40" s="53"/>
      <c r="E40" s="436"/>
      <c r="F40" s="101"/>
      <c r="G40" s="391"/>
      <c r="H40" s="344"/>
      <c r="I40" s="344"/>
      <c r="J40" s="344"/>
      <c r="K40" s="344"/>
      <c r="L40" s="344"/>
      <c r="M40" s="344"/>
    </row>
    <row r="41" spans="2:13" x14ac:dyDescent="0.25">
      <c r="B41" s="388"/>
      <c r="C41" s="40" t="s">
        <v>44</v>
      </c>
      <c r="D41" s="41"/>
      <c r="E41" s="78">
        <v>0</v>
      </c>
      <c r="F41" s="73">
        <f>D60*E40</f>
        <v>0</v>
      </c>
      <c r="G41" s="391"/>
      <c r="H41" s="344"/>
      <c r="I41" s="344"/>
      <c r="J41" s="344"/>
      <c r="K41" s="344"/>
      <c r="L41" s="344"/>
      <c r="M41" s="344"/>
    </row>
    <row r="42" spans="2:13" x14ac:dyDescent="0.25">
      <c r="B42" s="388"/>
      <c r="C42" s="46"/>
      <c r="D42" s="42"/>
      <c r="E42" s="42"/>
      <c r="F42" s="73"/>
      <c r="G42" s="391"/>
      <c r="H42" s="344"/>
      <c r="I42" s="344"/>
      <c r="J42" s="344"/>
      <c r="K42" s="344"/>
      <c r="L42" s="344"/>
      <c r="M42" s="344"/>
    </row>
    <row r="43" spans="2:13" x14ac:dyDescent="0.25">
      <c r="B43" s="388"/>
      <c r="C43" s="47" t="s">
        <v>45</v>
      </c>
      <c r="D43" s="41">
        <f>IF(F41&lt;=D39,F41,D39)</f>
        <v>0</v>
      </c>
      <c r="E43" s="42"/>
      <c r="F43" s="73"/>
      <c r="G43" s="391"/>
      <c r="H43" s="344"/>
      <c r="I43" s="344"/>
      <c r="J43" s="344"/>
      <c r="K43" s="344"/>
      <c r="L43" s="344"/>
      <c r="M43" s="344"/>
    </row>
    <row r="44" spans="2:13" x14ac:dyDescent="0.25">
      <c r="B44" s="388"/>
      <c r="C44" s="46" t="s">
        <v>46</v>
      </c>
      <c r="D44" s="48" t="e">
        <f>IF(F20&gt;=0.1,F20,"              0       ")</f>
        <v>#VALUE!</v>
      </c>
      <c r="E44" s="42"/>
      <c r="F44" s="76"/>
      <c r="G44" s="391"/>
      <c r="H44" s="344"/>
      <c r="I44" s="344"/>
      <c r="J44" s="344"/>
      <c r="K44" s="344"/>
      <c r="L44" s="344"/>
      <c r="M44" s="344"/>
    </row>
    <row r="45" spans="2:13" ht="15.75" thickBot="1" x14ac:dyDescent="0.3">
      <c r="B45" s="388"/>
      <c r="C45" s="49" t="s">
        <v>47</v>
      </c>
      <c r="D45" s="50">
        <v>0.65</v>
      </c>
      <c r="E45" s="79"/>
      <c r="F45" s="77"/>
      <c r="G45" s="391"/>
      <c r="H45" s="344"/>
      <c r="I45" s="344"/>
      <c r="J45" s="344"/>
      <c r="K45" s="344"/>
      <c r="L45" s="344"/>
      <c r="M45" s="344"/>
    </row>
    <row r="46" spans="2:13" ht="15.75" thickBot="1" x14ac:dyDescent="0.3">
      <c r="B46" s="388"/>
      <c r="C46" s="125"/>
      <c r="D46" s="126"/>
      <c r="E46" s="127"/>
      <c r="F46" s="127"/>
      <c r="G46" s="391"/>
      <c r="H46" s="344"/>
      <c r="I46" s="344"/>
      <c r="J46" s="344"/>
      <c r="K46" s="344"/>
      <c r="L46" s="344"/>
      <c r="M46" s="344"/>
    </row>
    <row r="47" spans="2:13" x14ac:dyDescent="0.25">
      <c r="B47" s="128"/>
      <c r="C47" s="566" t="s">
        <v>201</v>
      </c>
      <c r="D47" s="567"/>
      <c r="E47" s="567"/>
      <c r="F47" s="568"/>
      <c r="G47" s="391"/>
      <c r="H47" s="344"/>
      <c r="I47" s="344"/>
      <c r="J47" s="344"/>
      <c r="K47" s="344"/>
      <c r="L47" s="344"/>
      <c r="M47" s="344"/>
    </row>
    <row r="48" spans="2:13" x14ac:dyDescent="0.25">
      <c r="B48" s="569" t="s">
        <v>74</v>
      </c>
      <c r="C48" s="122" t="s">
        <v>48</v>
      </c>
      <c r="D48" s="62" t="e">
        <f>IF(D44&lt;=10%,D45*D43,(D43-(D44*D43))*D45)</f>
        <v>#VALUE!</v>
      </c>
      <c r="E48" s="573" t="s">
        <v>68</v>
      </c>
      <c r="F48" s="574"/>
      <c r="G48" s="391"/>
      <c r="H48" s="344"/>
      <c r="I48" s="344"/>
      <c r="J48" s="344"/>
      <c r="K48" s="344"/>
      <c r="L48" s="344"/>
      <c r="M48" s="344"/>
    </row>
    <row r="49" spans="2:13" x14ac:dyDescent="0.25">
      <c r="B49" s="570"/>
      <c r="C49" s="122" t="s">
        <v>50</v>
      </c>
      <c r="D49" s="62" t="e">
        <f>IF(D11="hele året",D48,IF(D11="mar-dec",D48/12*10,IF(D11="maj-dec",D48/12*8,IF(D11="sep-dec",D48/12*4))))</f>
        <v>#VALUE!</v>
      </c>
      <c r="E49" s="581" t="str">
        <f>IF(F41&lt;=D39,"aktivitetstimetal i lokalerne","de faktiske udgifter")</f>
        <v>aktivitetstimetal i lokalerne</v>
      </c>
      <c r="F49" s="582"/>
      <c r="G49" s="391"/>
      <c r="H49" s="344"/>
      <c r="I49" s="344"/>
      <c r="J49" s="344"/>
      <c r="K49" s="344"/>
      <c r="L49" s="344"/>
      <c r="M49" s="344"/>
    </row>
    <row r="50" spans="2:13" x14ac:dyDescent="0.25">
      <c r="B50" s="388"/>
      <c r="C50" s="128"/>
      <c r="D50" s="34"/>
      <c r="E50" s="559"/>
      <c r="F50" s="560"/>
      <c r="G50" s="391"/>
      <c r="H50" s="344"/>
      <c r="I50" s="344"/>
      <c r="J50" s="344"/>
      <c r="K50" s="344"/>
      <c r="L50" s="344"/>
      <c r="M50" s="344"/>
    </row>
    <row r="51" spans="2:13" x14ac:dyDescent="0.25">
      <c r="B51" s="388"/>
      <c r="C51" s="122" t="s">
        <v>51</v>
      </c>
      <c r="D51" s="56">
        <f>D21</f>
        <v>0</v>
      </c>
      <c r="E51" s="34"/>
      <c r="F51" s="129"/>
      <c r="G51" s="391"/>
      <c r="H51" s="344"/>
      <c r="I51" s="344"/>
      <c r="J51" s="344"/>
      <c r="K51" s="344"/>
      <c r="L51" s="344"/>
      <c r="M51" s="344"/>
    </row>
    <row r="52" spans="2:13" x14ac:dyDescent="0.25">
      <c r="B52" s="388"/>
      <c r="C52" s="130"/>
      <c r="D52" s="51"/>
      <c r="E52" s="34"/>
      <c r="F52" s="131"/>
      <c r="G52" s="391"/>
      <c r="H52" s="344"/>
      <c r="I52" s="344"/>
      <c r="J52" s="344"/>
      <c r="K52" s="344"/>
      <c r="L52" s="344"/>
      <c r="M52" s="344"/>
    </row>
    <row r="53" spans="2:13" x14ac:dyDescent="0.25">
      <c r="B53" s="569" t="s">
        <v>75</v>
      </c>
      <c r="C53" s="132" t="s">
        <v>52</v>
      </c>
      <c r="D53" s="63"/>
      <c r="E53" s="575" t="s">
        <v>76</v>
      </c>
      <c r="F53" s="576"/>
      <c r="G53" s="391"/>
      <c r="H53" s="344"/>
      <c r="I53" s="344"/>
      <c r="J53" s="344"/>
      <c r="K53" s="344"/>
      <c r="L53" s="344"/>
      <c r="M53" s="344"/>
    </row>
    <row r="54" spans="2:13" x14ac:dyDescent="0.25">
      <c r="B54" s="571"/>
      <c r="C54" s="133" t="s">
        <v>53</v>
      </c>
      <c r="D54" s="65">
        <v>1500</v>
      </c>
      <c r="E54" s="577"/>
      <c r="F54" s="578"/>
      <c r="G54" s="391"/>
      <c r="H54" s="344"/>
      <c r="I54" s="344"/>
      <c r="J54" s="344"/>
      <c r="K54" s="344"/>
      <c r="L54" s="344"/>
      <c r="M54" s="344"/>
    </row>
    <row r="55" spans="2:13" ht="15.75" thickBot="1" x14ac:dyDescent="0.3">
      <c r="B55" s="572"/>
      <c r="C55" s="134" t="s">
        <v>55</v>
      </c>
      <c r="D55" s="66">
        <f>D51*D54</f>
        <v>0</v>
      </c>
      <c r="E55" s="579"/>
      <c r="F55" s="580"/>
      <c r="G55" s="391"/>
      <c r="H55" s="344"/>
      <c r="I55" s="344"/>
      <c r="J55" s="344"/>
      <c r="K55" s="344"/>
      <c r="L55" s="344"/>
      <c r="M55" s="344"/>
    </row>
    <row r="56" spans="2:13" ht="15.75" thickBot="1" x14ac:dyDescent="0.3">
      <c r="B56" s="388"/>
      <c r="C56" s="54" t="s">
        <v>72</v>
      </c>
      <c r="D56" s="54" t="e">
        <f>IF(D48&lt;=D55,D48,D55)</f>
        <v>#VALUE!</v>
      </c>
      <c r="E56" s="37" t="s">
        <v>54</v>
      </c>
      <c r="F56" s="52"/>
      <c r="G56" s="392"/>
      <c r="H56" s="344"/>
      <c r="I56" s="344"/>
      <c r="J56" s="344"/>
      <c r="K56" s="344"/>
      <c r="L56" s="344"/>
      <c r="M56" s="344"/>
    </row>
    <row r="57" spans="2:13" x14ac:dyDescent="0.25">
      <c r="B57" s="388"/>
      <c r="C57" s="557" t="s">
        <v>72</v>
      </c>
      <c r="D57" s="243" t="e">
        <f>IF(D11="Hele året",D56,IF(D11="mar-dec",D56*10/12,IF(D11="maj-dec",D56*8/12,IF(D11="sep-dec",D56*4/12))))</f>
        <v>#VALUE!</v>
      </c>
      <c r="E57" s="155" t="s">
        <v>69</v>
      </c>
      <c r="F57" s="156"/>
      <c r="G57" s="391"/>
      <c r="H57" s="344"/>
    </row>
    <row r="58" spans="2:13" ht="15.75" thickBot="1" x14ac:dyDescent="0.3">
      <c r="B58" s="388"/>
      <c r="C58" s="558"/>
      <c r="D58" s="248"/>
      <c r="E58" s="561" t="e">
        <f>IF(D55&lt;=D49,"beregning B - medlemstal",E49)</f>
        <v>#VALUE!</v>
      </c>
      <c r="F58" s="562"/>
      <c r="G58" s="129"/>
      <c r="H58" s="344"/>
    </row>
    <row r="59" spans="2:13" x14ac:dyDescent="0.25">
      <c r="B59" s="388"/>
      <c r="C59" s="33"/>
      <c r="D59" s="34"/>
      <c r="E59" s="34"/>
      <c r="F59" s="34"/>
      <c r="G59" s="391"/>
      <c r="H59" s="344"/>
    </row>
    <row r="60" spans="2:13" ht="15.75" thickBot="1" x14ac:dyDescent="0.3">
      <c r="B60" s="393"/>
      <c r="C60" s="394" t="s">
        <v>191</v>
      </c>
      <c r="D60" s="395">
        <f>IF('2) Medlemstilskud'!F11=2018,'1) Oversigtsfane'!F27,IF('2) Medlemstilskud'!F11=2019,'1) Oversigtsfane'!F28,IF('2) Medlemstilskud'!F11=2020,'1) Oversigtsfane'!F29,IF('2) Medlemstilskud'!F11=2021,'1) Oversigtsfane'!F30,IF('2) Medlemstilskud'!F11=2022,'1) Oversigtsfane'!F31,IF('2) Medlemstilskud'!F11=2023,'1) Oversigtsfane'!F32, IF('2) Medlemstilskud'!F11=2024,'1) Oversigtsfane'!F33)))))))</f>
        <v>152.93</v>
      </c>
      <c r="E60" s="396"/>
      <c r="F60" s="396"/>
      <c r="G60" s="397"/>
      <c r="H60" s="344"/>
    </row>
    <row r="61" spans="2:13" ht="15.75" x14ac:dyDescent="0.25">
      <c r="C61" s="378"/>
      <c r="D61" s="379"/>
      <c r="E61" s="379"/>
      <c r="F61" s="379"/>
      <c r="G61" s="380"/>
    </row>
    <row r="62" spans="2:13" ht="15.75" x14ac:dyDescent="0.25">
      <c r="C62" s="378"/>
      <c r="D62" s="379"/>
      <c r="E62" s="379"/>
      <c r="F62" s="379"/>
      <c r="G62" s="380"/>
    </row>
    <row r="63" spans="2:13" ht="15.75" x14ac:dyDescent="0.25">
      <c r="C63" s="378"/>
      <c r="D63" s="379"/>
      <c r="E63" s="379"/>
      <c r="F63" s="379"/>
      <c r="G63" s="380"/>
    </row>
    <row r="64" spans="2:13" ht="15.75" x14ac:dyDescent="0.25">
      <c r="C64" s="378"/>
      <c r="D64" s="379"/>
      <c r="E64" s="379"/>
      <c r="F64" s="379"/>
      <c r="G64" s="380"/>
    </row>
    <row r="65" spans="3:7" ht="15.75" x14ac:dyDescent="0.25">
      <c r="C65" s="378"/>
      <c r="D65" s="379"/>
      <c r="E65" s="379"/>
      <c r="F65" s="379"/>
      <c r="G65" s="380"/>
    </row>
    <row r="66" spans="3:7" ht="15.75" x14ac:dyDescent="0.25">
      <c r="C66" s="378"/>
      <c r="D66" s="379"/>
      <c r="E66" s="379"/>
      <c r="F66" s="379"/>
      <c r="G66" s="380"/>
    </row>
    <row r="67" spans="3:7" ht="15.75" x14ac:dyDescent="0.25">
      <c r="C67" s="378"/>
      <c r="D67" s="379"/>
      <c r="E67" s="379"/>
      <c r="F67" s="379"/>
      <c r="G67" s="380"/>
    </row>
    <row r="68" spans="3:7" ht="15.75" x14ac:dyDescent="0.25">
      <c r="C68" s="378"/>
      <c r="D68" s="379"/>
      <c r="E68" s="379"/>
      <c r="F68" s="379"/>
      <c r="G68" s="380"/>
    </row>
    <row r="69" spans="3:7" ht="15.75" x14ac:dyDescent="0.25">
      <c r="C69" s="378"/>
      <c r="D69" s="379"/>
      <c r="E69" s="379"/>
      <c r="F69" s="379"/>
      <c r="G69" s="380"/>
    </row>
    <row r="70" spans="3:7" ht="15.75" x14ac:dyDescent="0.25">
      <c r="C70" s="378"/>
      <c r="D70" s="379"/>
      <c r="E70" s="379"/>
      <c r="F70" s="379"/>
      <c r="G70" s="380"/>
    </row>
    <row r="71" spans="3:7" ht="15.75" x14ac:dyDescent="0.25">
      <c r="C71" s="378"/>
      <c r="D71" s="379"/>
      <c r="E71" s="379"/>
      <c r="F71" s="379"/>
      <c r="G71" s="380"/>
    </row>
    <row r="72" spans="3:7" ht="15.75" x14ac:dyDescent="0.25">
      <c r="C72" s="378"/>
      <c r="D72" s="379"/>
      <c r="E72" s="379"/>
      <c r="F72" s="379"/>
      <c r="G72" s="380"/>
    </row>
    <row r="73" spans="3:7" ht="15.75" x14ac:dyDescent="0.25">
      <c r="C73" s="378"/>
      <c r="D73" s="379"/>
      <c r="E73" s="379"/>
      <c r="F73" s="379"/>
      <c r="G73" s="380"/>
    </row>
    <row r="74" spans="3:7" ht="15.75" x14ac:dyDescent="0.25">
      <c r="C74" s="380"/>
      <c r="D74" s="379"/>
      <c r="E74" s="379"/>
      <c r="F74" s="379"/>
      <c r="G74" s="380"/>
    </row>
    <row r="75" spans="3:7" ht="15.75" x14ac:dyDescent="0.25">
      <c r="C75" s="380"/>
      <c r="D75" s="379"/>
      <c r="E75" s="379"/>
      <c r="F75" s="379"/>
      <c r="G75" s="380"/>
    </row>
    <row r="76" spans="3:7" ht="15.75" x14ac:dyDescent="0.25">
      <c r="C76" s="380"/>
      <c r="D76" s="379"/>
      <c r="E76" s="379"/>
      <c r="F76" s="379"/>
      <c r="G76" s="380"/>
    </row>
    <row r="77" spans="3:7" ht="15.75" x14ac:dyDescent="0.25">
      <c r="C77" s="380"/>
      <c r="D77" s="379"/>
      <c r="E77" s="379"/>
      <c r="F77" s="379"/>
      <c r="G77" s="380"/>
    </row>
    <row r="78" spans="3:7" ht="15.75" x14ac:dyDescent="0.25">
      <c r="C78" s="380"/>
      <c r="D78" s="379"/>
      <c r="E78" s="379"/>
      <c r="F78" s="379"/>
      <c r="G78" s="380"/>
    </row>
    <row r="79" spans="3:7" ht="15.75" x14ac:dyDescent="0.25">
      <c r="C79" s="380"/>
      <c r="D79" s="379"/>
      <c r="E79" s="379"/>
      <c r="F79" s="379"/>
      <c r="G79" s="380"/>
    </row>
    <row r="80" spans="3:7" ht="15.75" x14ac:dyDescent="0.25">
      <c r="C80" s="380"/>
      <c r="D80" s="379"/>
      <c r="E80" s="379"/>
      <c r="F80" s="379"/>
      <c r="G80" s="380"/>
    </row>
    <row r="81" spans="3:7" ht="15.75" x14ac:dyDescent="0.25">
      <c r="C81" s="380"/>
      <c r="D81" s="379"/>
      <c r="E81" s="379"/>
      <c r="F81" s="379"/>
      <c r="G81" s="380"/>
    </row>
    <row r="82" spans="3:7" ht="15.75" x14ac:dyDescent="0.25">
      <c r="C82" s="380"/>
      <c r="D82" s="379"/>
      <c r="E82" s="379"/>
      <c r="F82" s="379"/>
      <c r="G82" s="380"/>
    </row>
    <row r="83" spans="3:7" ht="15.75" x14ac:dyDescent="0.25">
      <c r="C83" s="380"/>
      <c r="D83" s="379"/>
      <c r="E83" s="379"/>
      <c r="F83" s="379"/>
      <c r="G83" s="380"/>
    </row>
    <row r="84" spans="3:7" ht="15.75" x14ac:dyDescent="0.25">
      <c r="C84" s="380"/>
      <c r="D84" s="379"/>
      <c r="E84" s="379"/>
      <c r="F84" s="379"/>
      <c r="G84" s="380"/>
    </row>
    <row r="85" spans="3:7" ht="15.75" x14ac:dyDescent="0.25">
      <c r="C85" s="380"/>
      <c r="D85" s="379"/>
      <c r="E85" s="379"/>
      <c r="F85" s="379"/>
      <c r="G85" s="380"/>
    </row>
    <row r="86" spans="3:7" ht="15.75" x14ac:dyDescent="0.25">
      <c r="C86" s="380"/>
      <c r="D86" s="379"/>
      <c r="E86" s="379"/>
      <c r="F86" s="379"/>
      <c r="G86" s="380"/>
    </row>
    <row r="87" spans="3:7" ht="15.75" x14ac:dyDescent="0.25">
      <c r="C87" s="380"/>
      <c r="D87" s="379"/>
      <c r="E87" s="379"/>
      <c r="F87" s="379"/>
      <c r="G87" s="380"/>
    </row>
    <row r="88" spans="3:7" ht="15.75" x14ac:dyDescent="0.25">
      <c r="C88" s="380"/>
      <c r="D88" s="379"/>
      <c r="E88" s="379"/>
      <c r="F88" s="379"/>
      <c r="G88" s="380"/>
    </row>
    <row r="89" spans="3:7" ht="15.75" x14ac:dyDescent="0.25">
      <c r="C89" s="380"/>
      <c r="D89" s="379"/>
      <c r="E89" s="379"/>
      <c r="F89" s="379"/>
      <c r="G89" s="380"/>
    </row>
    <row r="90" spans="3:7" ht="15.75" x14ac:dyDescent="0.25">
      <c r="C90" s="380"/>
      <c r="D90" s="379"/>
      <c r="E90" s="379"/>
      <c r="F90" s="379"/>
      <c r="G90" s="380"/>
    </row>
    <row r="91" spans="3:7" ht="15.75" x14ac:dyDescent="0.25">
      <c r="C91" s="380"/>
      <c r="D91" s="379"/>
      <c r="E91" s="379"/>
      <c r="F91" s="379"/>
      <c r="G91" s="380"/>
    </row>
    <row r="92" spans="3:7" ht="15.75" x14ac:dyDescent="0.25">
      <c r="C92" s="380"/>
      <c r="D92" s="379"/>
      <c r="E92" s="379"/>
      <c r="F92" s="379"/>
      <c r="G92" s="380"/>
    </row>
    <row r="93" spans="3:7" ht="15.75" x14ac:dyDescent="0.25">
      <c r="C93" s="380"/>
      <c r="D93" s="379"/>
      <c r="E93" s="379"/>
      <c r="F93" s="379"/>
      <c r="G93" s="380"/>
    </row>
    <row r="94" spans="3:7" ht="15.75" x14ac:dyDescent="0.25">
      <c r="C94" s="380"/>
      <c r="D94" s="379"/>
      <c r="E94" s="379"/>
      <c r="F94" s="379"/>
      <c r="G94" s="380"/>
    </row>
    <row r="95" spans="3:7" ht="15.75" x14ac:dyDescent="0.25">
      <c r="C95" s="380"/>
      <c r="D95" s="379"/>
      <c r="E95" s="379"/>
      <c r="F95" s="379"/>
      <c r="G95" s="380"/>
    </row>
    <row r="96" spans="3:7" ht="15.75" x14ac:dyDescent="0.25">
      <c r="C96" s="380"/>
      <c r="D96" s="379"/>
      <c r="E96" s="379"/>
      <c r="F96" s="379"/>
      <c r="G96" s="380"/>
    </row>
    <row r="97" spans="3:7" ht="15.75" x14ac:dyDescent="0.25">
      <c r="C97" s="380"/>
      <c r="D97" s="379"/>
      <c r="E97" s="379"/>
      <c r="F97" s="379"/>
      <c r="G97" s="380"/>
    </row>
    <row r="98" spans="3:7" ht="15.75" x14ac:dyDescent="0.25">
      <c r="C98" s="380"/>
      <c r="D98" s="379"/>
      <c r="E98" s="379"/>
      <c r="F98" s="379"/>
      <c r="G98" s="380"/>
    </row>
    <row r="99" spans="3:7" ht="15.75" x14ac:dyDescent="0.25">
      <c r="C99" s="380"/>
      <c r="D99" s="379"/>
      <c r="E99" s="379"/>
      <c r="F99" s="379"/>
      <c r="G99" s="380"/>
    </row>
    <row r="100" spans="3:7" ht="15.75" x14ac:dyDescent="0.25">
      <c r="C100" s="380"/>
      <c r="D100" s="379"/>
      <c r="E100" s="379"/>
      <c r="F100" s="379"/>
      <c r="G100" s="380"/>
    </row>
    <row r="101" spans="3:7" ht="15.75" x14ac:dyDescent="0.25">
      <c r="C101" s="380"/>
      <c r="D101" s="379"/>
      <c r="E101" s="379"/>
      <c r="F101" s="379"/>
      <c r="G101" s="380"/>
    </row>
    <row r="102" spans="3:7" ht="15.75" x14ac:dyDescent="0.25">
      <c r="C102" s="380"/>
      <c r="D102" s="379"/>
      <c r="E102" s="379"/>
      <c r="F102" s="379"/>
      <c r="G102" s="380"/>
    </row>
    <row r="103" spans="3:7" ht="15.75" x14ac:dyDescent="0.25">
      <c r="C103" s="380"/>
      <c r="D103" s="379"/>
      <c r="E103" s="379"/>
      <c r="F103" s="379"/>
      <c r="G103" s="380"/>
    </row>
    <row r="104" spans="3:7" ht="15.75" x14ac:dyDescent="0.25">
      <c r="C104" s="380"/>
      <c r="D104" s="379"/>
      <c r="E104" s="379"/>
      <c r="F104" s="379"/>
      <c r="G104" s="380"/>
    </row>
    <row r="105" spans="3:7" ht="15.75" x14ac:dyDescent="0.25">
      <c r="C105" s="380"/>
      <c r="D105" s="379"/>
      <c r="E105" s="379"/>
      <c r="F105" s="379"/>
      <c r="G105" s="380"/>
    </row>
    <row r="106" spans="3:7" ht="15.75" x14ac:dyDescent="0.25">
      <c r="C106" s="380"/>
      <c r="D106" s="379"/>
      <c r="E106" s="379"/>
      <c r="F106" s="379"/>
      <c r="G106" s="380"/>
    </row>
    <row r="107" spans="3:7" ht="15.75" x14ac:dyDescent="0.25">
      <c r="C107" s="380"/>
      <c r="D107" s="379"/>
      <c r="E107" s="379"/>
      <c r="F107" s="379"/>
      <c r="G107" s="380"/>
    </row>
    <row r="108" spans="3:7" ht="15.75" x14ac:dyDescent="0.25">
      <c r="C108" s="380"/>
      <c r="D108" s="379"/>
      <c r="E108" s="379"/>
      <c r="F108" s="379"/>
      <c r="G108" s="380"/>
    </row>
    <row r="109" spans="3:7" ht="15.75" x14ac:dyDescent="0.25">
      <c r="C109" s="380"/>
      <c r="D109" s="379"/>
      <c r="E109" s="379"/>
      <c r="F109" s="379"/>
      <c r="G109" s="380"/>
    </row>
    <row r="110" spans="3:7" ht="15.75" x14ac:dyDescent="0.25">
      <c r="C110" s="380"/>
      <c r="D110" s="379"/>
      <c r="E110" s="379"/>
      <c r="F110" s="379"/>
      <c r="G110" s="380"/>
    </row>
    <row r="111" spans="3:7" ht="15.75" x14ac:dyDescent="0.25">
      <c r="C111" s="380"/>
      <c r="D111" s="379"/>
      <c r="E111" s="379"/>
      <c r="F111" s="379"/>
      <c r="G111" s="380"/>
    </row>
    <row r="112" spans="3:7" ht="15.75" x14ac:dyDescent="0.25">
      <c r="C112" s="380"/>
      <c r="D112" s="379"/>
      <c r="E112" s="379"/>
      <c r="F112" s="379"/>
      <c r="G112" s="380"/>
    </row>
    <row r="113" spans="3:7" ht="15.75" x14ac:dyDescent="0.25">
      <c r="C113" s="380"/>
      <c r="D113" s="379"/>
      <c r="E113" s="379"/>
      <c r="F113" s="379"/>
      <c r="G113" s="380"/>
    </row>
    <row r="114" spans="3:7" ht="15.75" x14ac:dyDescent="0.25">
      <c r="C114" s="380"/>
      <c r="D114" s="379"/>
      <c r="E114" s="379"/>
      <c r="F114" s="379"/>
      <c r="G114" s="380"/>
    </row>
    <row r="115" spans="3:7" ht="15.75" x14ac:dyDescent="0.25">
      <c r="C115" s="380"/>
      <c r="D115" s="379"/>
      <c r="E115" s="379"/>
      <c r="F115" s="379"/>
      <c r="G115" s="380"/>
    </row>
    <row r="116" spans="3:7" ht="15.75" x14ac:dyDescent="0.25">
      <c r="C116" s="380"/>
      <c r="D116" s="379"/>
      <c r="E116" s="379"/>
      <c r="F116" s="379"/>
      <c r="G116" s="380"/>
    </row>
    <row r="117" spans="3:7" ht="15.75" x14ac:dyDescent="0.25">
      <c r="C117" s="380"/>
      <c r="D117" s="379"/>
      <c r="E117" s="379"/>
      <c r="F117" s="379"/>
      <c r="G117" s="380"/>
    </row>
    <row r="118" spans="3:7" ht="15.75" x14ac:dyDescent="0.25">
      <c r="C118" s="380"/>
      <c r="D118" s="379"/>
      <c r="E118" s="379"/>
      <c r="F118" s="379"/>
      <c r="G118" s="380"/>
    </row>
    <row r="119" spans="3:7" ht="15.75" x14ac:dyDescent="0.25">
      <c r="C119" s="380"/>
      <c r="D119" s="379"/>
      <c r="E119" s="379"/>
      <c r="F119" s="379"/>
      <c r="G119" s="380"/>
    </row>
    <row r="120" spans="3:7" ht="15.75" x14ac:dyDescent="0.25">
      <c r="C120" s="380"/>
      <c r="D120" s="379"/>
      <c r="E120" s="379"/>
      <c r="F120" s="379"/>
      <c r="G120" s="380"/>
    </row>
    <row r="121" spans="3:7" ht="15.75" x14ac:dyDescent="0.25">
      <c r="C121" s="380"/>
      <c r="D121" s="379"/>
      <c r="E121" s="379"/>
      <c r="F121" s="379"/>
      <c r="G121" s="380"/>
    </row>
    <row r="122" spans="3:7" ht="15.75" x14ac:dyDescent="0.25">
      <c r="C122" s="380"/>
      <c r="D122" s="379"/>
      <c r="E122" s="379"/>
      <c r="F122" s="379"/>
      <c r="G122" s="380"/>
    </row>
    <row r="123" spans="3:7" ht="15.75" x14ac:dyDescent="0.25">
      <c r="C123" s="380"/>
      <c r="D123" s="379"/>
      <c r="E123" s="379"/>
      <c r="F123" s="379"/>
      <c r="G123" s="380"/>
    </row>
    <row r="124" spans="3:7" ht="15.75" x14ac:dyDescent="0.25">
      <c r="C124" s="380"/>
      <c r="D124" s="379"/>
      <c r="E124" s="379"/>
      <c r="F124" s="379"/>
      <c r="G124" s="380"/>
    </row>
    <row r="125" spans="3:7" ht="15.75" x14ac:dyDescent="0.25">
      <c r="C125" s="380"/>
      <c r="D125" s="379"/>
      <c r="E125" s="379"/>
      <c r="F125" s="379"/>
      <c r="G125" s="380"/>
    </row>
    <row r="126" spans="3:7" ht="15.75" x14ac:dyDescent="0.25">
      <c r="C126" s="380"/>
      <c r="D126" s="379"/>
      <c r="E126" s="379"/>
      <c r="F126" s="379"/>
      <c r="G126" s="380"/>
    </row>
    <row r="127" spans="3:7" ht="15.75" x14ac:dyDescent="0.25">
      <c r="C127" s="380"/>
      <c r="D127" s="379"/>
      <c r="E127" s="379"/>
      <c r="F127" s="379"/>
      <c r="G127" s="380"/>
    </row>
    <row r="128" spans="3:7" ht="15.75" x14ac:dyDescent="0.25">
      <c r="C128" s="380"/>
      <c r="D128" s="379"/>
      <c r="E128" s="379"/>
      <c r="F128" s="379"/>
      <c r="G128" s="380"/>
    </row>
    <row r="129" spans="3:7" ht="15.75" x14ac:dyDescent="0.25">
      <c r="C129" s="380"/>
      <c r="D129" s="379"/>
      <c r="E129" s="379"/>
      <c r="F129" s="379"/>
      <c r="G129" s="380"/>
    </row>
    <row r="130" spans="3:7" ht="15.75" x14ac:dyDescent="0.25">
      <c r="C130" s="380"/>
      <c r="D130" s="379"/>
      <c r="E130" s="379"/>
      <c r="F130" s="379"/>
      <c r="G130" s="380"/>
    </row>
    <row r="131" spans="3:7" ht="15.75" x14ac:dyDescent="0.25">
      <c r="C131" s="380"/>
      <c r="D131" s="379"/>
      <c r="E131" s="379"/>
      <c r="F131" s="379"/>
      <c r="G131" s="380"/>
    </row>
    <row r="132" spans="3:7" ht="15.75" x14ac:dyDescent="0.25">
      <c r="C132" s="380"/>
      <c r="D132" s="379"/>
      <c r="E132" s="379"/>
      <c r="F132" s="379"/>
      <c r="G132" s="380"/>
    </row>
    <row r="133" spans="3:7" ht="15.75" x14ac:dyDescent="0.25">
      <c r="C133" s="380"/>
      <c r="D133" s="379"/>
      <c r="E133" s="379"/>
      <c r="F133" s="379"/>
      <c r="G133" s="380"/>
    </row>
    <row r="134" spans="3:7" ht="15.75" x14ac:dyDescent="0.25">
      <c r="C134" s="380"/>
      <c r="D134" s="379"/>
      <c r="E134" s="379"/>
      <c r="F134" s="379"/>
      <c r="G134" s="380"/>
    </row>
    <row r="135" spans="3:7" ht="15.75" x14ac:dyDescent="0.25">
      <c r="C135" s="380"/>
      <c r="D135" s="379"/>
      <c r="E135" s="379"/>
      <c r="F135" s="379"/>
      <c r="G135" s="380"/>
    </row>
    <row r="136" spans="3:7" ht="15.75" x14ac:dyDescent="0.25">
      <c r="C136" s="380"/>
      <c r="D136" s="379"/>
      <c r="E136" s="379"/>
      <c r="F136" s="379"/>
      <c r="G136" s="380"/>
    </row>
    <row r="137" spans="3:7" ht="15.75" x14ac:dyDescent="0.25">
      <c r="C137" s="380"/>
      <c r="D137" s="379"/>
      <c r="E137" s="379"/>
      <c r="F137" s="379"/>
      <c r="G137" s="380"/>
    </row>
    <row r="138" spans="3:7" ht="15.75" x14ac:dyDescent="0.25">
      <c r="C138" s="380"/>
      <c r="D138" s="379"/>
      <c r="E138" s="379"/>
      <c r="F138" s="379"/>
      <c r="G138" s="380"/>
    </row>
    <row r="139" spans="3:7" ht="15.75" x14ac:dyDescent="0.25">
      <c r="C139" s="380"/>
      <c r="D139" s="379"/>
      <c r="E139" s="379"/>
      <c r="F139" s="379"/>
      <c r="G139" s="380"/>
    </row>
    <row r="140" spans="3:7" ht="15.75" x14ac:dyDescent="0.25">
      <c r="C140" s="380"/>
      <c r="D140" s="379"/>
      <c r="E140" s="379"/>
      <c r="F140" s="379"/>
      <c r="G140" s="380"/>
    </row>
    <row r="141" spans="3:7" ht="15.75" x14ac:dyDescent="0.25">
      <c r="C141" s="380"/>
      <c r="D141" s="379"/>
      <c r="E141" s="379"/>
      <c r="F141" s="379"/>
      <c r="G141" s="380"/>
    </row>
    <row r="142" spans="3:7" ht="15.75" x14ac:dyDescent="0.25">
      <c r="C142" s="380"/>
      <c r="D142" s="379"/>
      <c r="E142" s="379"/>
      <c r="F142" s="379"/>
      <c r="G142" s="380"/>
    </row>
    <row r="143" spans="3:7" ht="15.75" x14ac:dyDescent="0.25">
      <c r="C143" s="380"/>
      <c r="D143" s="379"/>
      <c r="E143" s="379"/>
      <c r="F143" s="379"/>
      <c r="G143" s="380"/>
    </row>
    <row r="144" spans="3:7" ht="15.75" x14ac:dyDescent="0.25">
      <c r="C144" s="380"/>
      <c r="D144" s="379"/>
      <c r="E144" s="379"/>
      <c r="F144" s="379"/>
      <c r="G144" s="380"/>
    </row>
    <row r="145" spans="3:7" ht="15.75" x14ac:dyDescent="0.25">
      <c r="C145" s="380"/>
      <c r="D145" s="379"/>
      <c r="E145" s="379"/>
      <c r="F145" s="379"/>
      <c r="G145" s="380"/>
    </row>
    <row r="146" spans="3:7" ht="15.75" x14ac:dyDescent="0.25">
      <c r="C146" s="380"/>
      <c r="D146" s="379"/>
      <c r="E146" s="379"/>
      <c r="F146" s="379"/>
      <c r="G146" s="380"/>
    </row>
    <row r="147" spans="3:7" ht="15.75" x14ac:dyDescent="0.25">
      <c r="C147" s="380"/>
      <c r="D147" s="379"/>
      <c r="E147" s="379"/>
      <c r="F147" s="379"/>
      <c r="G147" s="380"/>
    </row>
    <row r="148" spans="3:7" ht="15.75" x14ac:dyDescent="0.25">
      <c r="C148" s="380"/>
      <c r="D148" s="379"/>
      <c r="E148" s="379"/>
      <c r="F148" s="379"/>
      <c r="G148" s="380"/>
    </row>
    <row r="149" spans="3:7" ht="15.75" x14ac:dyDescent="0.25">
      <c r="C149" s="380"/>
      <c r="D149" s="379"/>
      <c r="E149" s="379"/>
      <c r="F149" s="379"/>
      <c r="G149" s="380"/>
    </row>
    <row r="150" spans="3:7" ht="15.75" x14ac:dyDescent="0.25">
      <c r="C150" s="380"/>
      <c r="D150" s="379"/>
      <c r="E150" s="379"/>
      <c r="F150" s="379"/>
      <c r="G150" s="380"/>
    </row>
    <row r="151" spans="3:7" ht="15.75" x14ac:dyDescent="0.25">
      <c r="C151" s="380"/>
      <c r="D151" s="379"/>
      <c r="E151" s="379"/>
      <c r="F151" s="379"/>
      <c r="G151" s="380"/>
    </row>
    <row r="152" spans="3:7" ht="15.75" x14ac:dyDescent="0.25">
      <c r="C152" s="380"/>
      <c r="D152" s="379"/>
      <c r="E152" s="379"/>
      <c r="F152" s="379"/>
      <c r="G152" s="380"/>
    </row>
    <row r="153" spans="3:7" ht="15.75" x14ac:dyDescent="0.25">
      <c r="C153" s="380"/>
      <c r="D153" s="379"/>
      <c r="E153" s="379"/>
      <c r="F153" s="379"/>
      <c r="G153" s="380"/>
    </row>
    <row r="154" spans="3:7" ht="15.75" x14ac:dyDescent="0.25">
      <c r="C154" s="380"/>
      <c r="D154" s="379"/>
      <c r="E154" s="379"/>
      <c r="F154" s="379"/>
      <c r="G154" s="380"/>
    </row>
    <row r="155" spans="3:7" ht="15.75" x14ac:dyDescent="0.25">
      <c r="C155" s="380"/>
      <c r="D155" s="379"/>
      <c r="E155" s="379"/>
      <c r="F155" s="379"/>
      <c r="G155" s="380"/>
    </row>
    <row r="156" spans="3:7" ht="15.75" x14ac:dyDescent="0.25">
      <c r="C156" s="380"/>
      <c r="D156" s="379"/>
      <c r="E156" s="379"/>
      <c r="F156" s="379"/>
      <c r="G156" s="380"/>
    </row>
    <row r="157" spans="3:7" ht="15.75" x14ac:dyDescent="0.25">
      <c r="C157" s="380"/>
      <c r="D157" s="379"/>
      <c r="E157" s="379"/>
      <c r="F157" s="379"/>
      <c r="G157" s="380"/>
    </row>
    <row r="158" spans="3:7" ht="15.75" x14ac:dyDescent="0.25">
      <c r="C158" s="380"/>
      <c r="D158" s="379"/>
      <c r="E158" s="379"/>
      <c r="F158" s="379"/>
      <c r="G158" s="380"/>
    </row>
    <row r="159" spans="3:7" ht="15.75" x14ac:dyDescent="0.25">
      <c r="C159" s="380"/>
      <c r="D159" s="379"/>
      <c r="E159" s="379"/>
      <c r="F159" s="379"/>
      <c r="G159" s="380"/>
    </row>
    <row r="160" spans="3:7" ht="15.75" x14ac:dyDescent="0.25">
      <c r="C160" s="380"/>
      <c r="D160" s="379"/>
      <c r="E160" s="379"/>
      <c r="F160" s="379"/>
      <c r="G160" s="380"/>
    </row>
    <row r="161" spans="3:7" ht="15.75" x14ac:dyDescent="0.25">
      <c r="C161" s="380"/>
      <c r="D161" s="379"/>
      <c r="E161" s="379"/>
      <c r="F161" s="379"/>
      <c r="G161" s="380"/>
    </row>
    <row r="162" spans="3:7" ht="15.75" x14ac:dyDescent="0.25">
      <c r="C162" s="380"/>
      <c r="D162" s="379"/>
      <c r="E162" s="379"/>
      <c r="F162" s="379"/>
      <c r="G162" s="380"/>
    </row>
    <row r="163" spans="3:7" ht="15.75" x14ac:dyDescent="0.25">
      <c r="C163" s="380"/>
      <c r="D163" s="379"/>
      <c r="E163" s="379"/>
      <c r="F163" s="379"/>
      <c r="G163" s="380"/>
    </row>
    <row r="164" spans="3:7" ht="15.75" x14ac:dyDescent="0.25">
      <c r="C164" s="380"/>
      <c r="D164" s="379"/>
      <c r="E164" s="379"/>
      <c r="F164" s="379"/>
      <c r="G164" s="380"/>
    </row>
    <row r="165" spans="3:7" ht="15.75" x14ac:dyDescent="0.25">
      <c r="C165" s="380"/>
      <c r="D165" s="379"/>
      <c r="E165" s="379"/>
      <c r="F165" s="379"/>
      <c r="G165" s="380"/>
    </row>
    <row r="166" spans="3:7" ht="15.75" x14ac:dyDescent="0.25">
      <c r="C166" s="380"/>
      <c r="D166" s="379"/>
      <c r="E166" s="379"/>
      <c r="F166" s="379"/>
      <c r="G166" s="380"/>
    </row>
    <row r="167" spans="3:7" ht="15.75" x14ac:dyDescent="0.25">
      <c r="C167" s="380"/>
      <c r="D167" s="379"/>
      <c r="E167" s="379"/>
      <c r="F167" s="379"/>
      <c r="G167" s="380"/>
    </row>
    <row r="168" spans="3:7" ht="15.75" x14ac:dyDescent="0.25">
      <c r="C168" s="380"/>
      <c r="D168" s="379"/>
      <c r="E168" s="379"/>
      <c r="F168" s="379"/>
      <c r="G168" s="380"/>
    </row>
    <row r="169" spans="3:7" ht="15.75" x14ac:dyDescent="0.25">
      <c r="C169" s="380"/>
      <c r="D169" s="379"/>
      <c r="E169" s="379"/>
      <c r="F169" s="379"/>
      <c r="G169" s="380"/>
    </row>
    <row r="170" spans="3:7" ht="15.75" x14ac:dyDescent="0.25">
      <c r="C170" s="380"/>
      <c r="D170" s="379"/>
      <c r="E170" s="379"/>
      <c r="F170" s="379"/>
      <c r="G170" s="380"/>
    </row>
    <row r="171" spans="3:7" ht="15.75" x14ac:dyDescent="0.25">
      <c r="C171" s="380"/>
      <c r="D171" s="379"/>
      <c r="E171" s="379"/>
      <c r="F171" s="379"/>
      <c r="G171" s="380"/>
    </row>
    <row r="172" spans="3:7" ht="15.75" x14ac:dyDescent="0.25">
      <c r="C172" s="380"/>
      <c r="D172" s="379"/>
      <c r="E172" s="379"/>
      <c r="F172" s="379"/>
      <c r="G172" s="380"/>
    </row>
    <row r="173" spans="3:7" ht="15.75" x14ac:dyDescent="0.25">
      <c r="C173" s="380"/>
      <c r="D173" s="379"/>
      <c r="E173" s="379"/>
      <c r="F173" s="379"/>
      <c r="G173" s="380"/>
    </row>
    <row r="174" spans="3:7" ht="15.75" x14ac:dyDescent="0.25">
      <c r="C174" s="380"/>
      <c r="D174" s="379"/>
      <c r="E174" s="379"/>
      <c r="F174" s="379"/>
      <c r="G174" s="380"/>
    </row>
    <row r="175" spans="3:7" ht="15.75" x14ac:dyDescent="0.25">
      <c r="C175" s="380"/>
      <c r="D175" s="379"/>
      <c r="E175" s="379"/>
      <c r="F175" s="379"/>
      <c r="G175" s="380"/>
    </row>
    <row r="176" spans="3:7" ht="15.75" x14ac:dyDescent="0.25">
      <c r="C176" s="380"/>
      <c r="D176" s="379"/>
      <c r="E176" s="379"/>
      <c r="F176" s="379"/>
      <c r="G176" s="380"/>
    </row>
    <row r="177" spans="3:7" ht="15.75" x14ac:dyDescent="0.25">
      <c r="C177" s="380"/>
      <c r="D177" s="379"/>
      <c r="E177" s="379"/>
      <c r="F177" s="379"/>
      <c r="G177" s="380"/>
    </row>
    <row r="178" spans="3:7" ht="15.75" x14ac:dyDescent="0.25">
      <c r="C178" s="380"/>
      <c r="D178" s="379"/>
      <c r="E178" s="379"/>
      <c r="F178" s="379"/>
      <c r="G178" s="380"/>
    </row>
    <row r="179" spans="3:7" ht="15.75" x14ac:dyDescent="0.25">
      <c r="C179" s="380"/>
      <c r="D179" s="379"/>
      <c r="E179" s="379"/>
      <c r="F179" s="379"/>
      <c r="G179" s="380"/>
    </row>
    <row r="180" spans="3:7" ht="15.75" x14ac:dyDescent="0.25">
      <c r="C180" s="380"/>
      <c r="D180" s="379"/>
      <c r="E180" s="379"/>
      <c r="F180" s="379"/>
      <c r="G180" s="380"/>
    </row>
    <row r="181" spans="3:7" ht="15.75" x14ac:dyDescent="0.25">
      <c r="C181" s="380"/>
      <c r="D181" s="379"/>
      <c r="E181" s="379"/>
      <c r="F181" s="379"/>
      <c r="G181" s="380"/>
    </row>
    <row r="182" spans="3:7" ht="15.75" x14ac:dyDescent="0.25">
      <c r="C182" s="380"/>
      <c r="D182" s="379"/>
      <c r="E182" s="379"/>
      <c r="F182" s="379"/>
      <c r="G182" s="380"/>
    </row>
    <row r="183" spans="3:7" ht="15.75" x14ac:dyDescent="0.25">
      <c r="C183" s="380"/>
      <c r="D183" s="379"/>
      <c r="E183" s="379"/>
      <c r="F183" s="379"/>
      <c r="G183" s="380"/>
    </row>
    <row r="184" spans="3:7" ht="15.75" x14ac:dyDescent="0.25">
      <c r="C184" s="380"/>
      <c r="D184" s="379"/>
      <c r="E184" s="379"/>
      <c r="F184" s="379"/>
      <c r="G184" s="380"/>
    </row>
    <row r="185" spans="3:7" ht="15.75" x14ac:dyDescent="0.25">
      <c r="C185" s="380"/>
      <c r="D185" s="379"/>
      <c r="E185" s="379"/>
      <c r="F185" s="379"/>
      <c r="G185" s="380"/>
    </row>
    <row r="186" spans="3:7" ht="15.75" x14ac:dyDescent="0.25">
      <c r="C186" s="380"/>
      <c r="D186" s="379"/>
      <c r="E186" s="379"/>
      <c r="F186" s="379"/>
      <c r="G186" s="380"/>
    </row>
    <row r="187" spans="3:7" ht="15.75" x14ac:dyDescent="0.25">
      <c r="C187" s="380"/>
      <c r="D187" s="379"/>
      <c r="E187" s="379"/>
      <c r="F187" s="379"/>
      <c r="G187" s="380"/>
    </row>
    <row r="188" spans="3:7" ht="15.75" x14ac:dyDescent="0.25">
      <c r="C188" s="380"/>
      <c r="D188" s="379"/>
      <c r="E188" s="379"/>
      <c r="F188" s="379"/>
      <c r="G188" s="380"/>
    </row>
    <row r="189" spans="3:7" ht="15.75" x14ac:dyDescent="0.25">
      <c r="C189" s="380"/>
      <c r="D189" s="379"/>
      <c r="E189" s="379"/>
      <c r="F189" s="379"/>
      <c r="G189" s="380"/>
    </row>
    <row r="190" spans="3:7" ht="15.75" x14ac:dyDescent="0.25">
      <c r="C190" s="380"/>
      <c r="D190" s="379"/>
      <c r="E190" s="379"/>
      <c r="F190" s="379"/>
      <c r="G190" s="380"/>
    </row>
    <row r="191" spans="3:7" ht="15.75" x14ac:dyDescent="0.25">
      <c r="C191" s="380"/>
      <c r="D191" s="379"/>
      <c r="E191" s="379"/>
      <c r="F191" s="379"/>
      <c r="G191" s="380"/>
    </row>
    <row r="192" spans="3:7" ht="15.75" x14ac:dyDescent="0.25">
      <c r="C192" s="380"/>
      <c r="D192" s="379"/>
      <c r="E192" s="379"/>
      <c r="F192" s="379"/>
      <c r="G192" s="380"/>
    </row>
    <row r="193" spans="3:7" ht="15.75" x14ac:dyDescent="0.25">
      <c r="C193" s="380"/>
      <c r="D193" s="379"/>
      <c r="E193" s="379"/>
      <c r="F193" s="379"/>
      <c r="G193" s="380"/>
    </row>
    <row r="194" spans="3:7" ht="15.75" x14ac:dyDescent="0.25">
      <c r="C194" s="380"/>
      <c r="D194" s="379"/>
      <c r="E194" s="379"/>
      <c r="F194" s="379"/>
      <c r="G194" s="380"/>
    </row>
    <row r="195" spans="3:7" ht="15.75" x14ac:dyDescent="0.25">
      <c r="C195" s="380"/>
      <c r="D195" s="379"/>
      <c r="E195" s="379"/>
      <c r="F195" s="379"/>
      <c r="G195" s="380"/>
    </row>
    <row r="196" spans="3:7" ht="15.75" x14ac:dyDescent="0.25">
      <c r="C196" s="380"/>
      <c r="D196" s="379"/>
      <c r="E196" s="379"/>
      <c r="F196" s="379"/>
      <c r="G196" s="380"/>
    </row>
    <row r="197" spans="3:7" ht="15.75" x14ac:dyDescent="0.25">
      <c r="C197" s="380"/>
      <c r="D197" s="379"/>
      <c r="E197" s="379"/>
      <c r="F197" s="379"/>
      <c r="G197" s="380"/>
    </row>
    <row r="198" spans="3:7" ht="15.75" x14ac:dyDescent="0.25">
      <c r="C198" s="380"/>
      <c r="D198" s="379"/>
      <c r="E198" s="379"/>
      <c r="F198" s="379"/>
      <c r="G198" s="380"/>
    </row>
    <row r="199" spans="3:7" ht="15.75" x14ac:dyDescent="0.25">
      <c r="C199" s="380"/>
      <c r="D199" s="379"/>
      <c r="E199" s="379"/>
      <c r="F199" s="379"/>
      <c r="G199" s="380"/>
    </row>
    <row r="200" spans="3:7" ht="15.75" x14ac:dyDescent="0.25">
      <c r="C200" s="380"/>
      <c r="D200" s="379"/>
      <c r="E200" s="379"/>
      <c r="F200" s="379"/>
      <c r="G200" s="380"/>
    </row>
    <row r="201" spans="3:7" ht="15.75" x14ac:dyDescent="0.25">
      <c r="C201" s="380"/>
      <c r="D201" s="379"/>
      <c r="E201" s="379"/>
      <c r="F201" s="379"/>
      <c r="G201" s="380"/>
    </row>
    <row r="202" spans="3:7" ht="15.75" x14ac:dyDescent="0.25">
      <c r="C202" s="380"/>
      <c r="D202" s="379"/>
      <c r="E202" s="379"/>
      <c r="F202" s="379"/>
      <c r="G202" s="380"/>
    </row>
    <row r="203" spans="3:7" ht="15.75" x14ac:dyDescent="0.25">
      <c r="C203" s="380"/>
      <c r="D203" s="379"/>
      <c r="E203" s="379"/>
      <c r="F203" s="379"/>
      <c r="G203" s="380"/>
    </row>
    <row r="204" spans="3:7" ht="15.75" x14ac:dyDescent="0.25">
      <c r="C204" s="380"/>
      <c r="D204" s="379"/>
      <c r="E204" s="379"/>
      <c r="F204" s="379"/>
      <c r="G204" s="380"/>
    </row>
    <row r="205" spans="3:7" ht="15.75" x14ac:dyDescent="0.25">
      <c r="C205" s="380"/>
      <c r="D205" s="379"/>
      <c r="E205" s="379"/>
      <c r="F205" s="379"/>
      <c r="G205" s="380"/>
    </row>
    <row r="206" spans="3:7" ht="15.75" x14ac:dyDescent="0.25">
      <c r="C206" s="380"/>
      <c r="D206" s="379"/>
      <c r="E206" s="379"/>
      <c r="F206" s="379"/>
      <c r="G206" s="380"/>
    </row>
    <row r="207" spans="3:7" ht="15.75" x14ac:dyDescent="0.25">
      <c r="C207" s="380"/>
      <c r="D207" s="379"/>
      <c r="E207" s="379"/>
      <c r="F207" s="379"/>
      <c r="G207" s="380"/>
    </row>
    <row r="208" spans="3:7" ht="15.75" x14ac:dyDescent="0.25">
      <c r="C208" s="380"/>
      <c r="D208" s="379"/>
      <c r="E208" s="379"/>
      <c r="F208" s="379"/>
      <c r="G208" s="380"/>
    </row>
    <row r="209" spans="3:7" ht="15.75" x14ac:dyDescent="0.25">
      <c r="C209" s="380"/>
      <c r="D209" s="379"/>
      <c r="E209" s="379"/>
      <c r="F209" s="379"/>
      <c r="G209" s="380"/>
    </row>
    <row r="210" spans="3:7" ht="15.75" x14ac:dyDescent="0.25">
      <c r="C210" s="380"/>
      <c r="D210" s="379"/>
      <c r="E210" s="379"/>
      <c r="F210" s="379"/>
      <c r="G210" s="380"/>
    </row>
    <row r="211" spans="3:7" ht="15.75" x14ac:dyDescent="0.25">
      <c r="C211" s="380"/>
      <c r="D211" s="379"/>
      <c r="E211" s="379"/>
      <c r="F211" s="379"/>
      <c r="G211" s="380"/>
    </row>
    <row r="212" spans="3:7" ht="15.75" x14ac:dyDescent="0.25">
      <c r="C212" s="380"/>
      <c r="D212" s="379"/>
      <c r="E212" s="379"/>
      <c r="F212" s="379"/>
      <c r="G212" s="380"/>
    </row>
    <row r="213" spans="3:7" ht="15.75" x14ac:dyDescent="0.25">
      <c r="C213" s="380"/>
      <c r="D213" s="379"/>
      <c r="E213" s="379"/>
      <c r="F213" s="379"/>
      <c r="G213" s="380"/>
    </row>
    <row r="214" spans="3:7" ht="15.75" x14ac:dyDescent="0.25">
      <c r="C214" s="380"/>
      <c r="D214" s="379"/>
      <c r="E214" s="379"/>
      <c r="F214" s="379"/>
      <c r="G214" s="380"/>
    </row>
    <row r="215" spans="3:7" ht="15.75" x14ac:dyDescent="0.25">
      <c r="C215" s="380"/>
      <c r="D215" s="379"/>
      <c r="E215" s="379"/>
      <c r="F215" s="379"/>
      <c r="G215" s="380"/>
    </row>
    <row r="216" spans="3:7" ht="15.75" x14ac:dyDescent="0.25">
      <c r="C216" s="380"/>
      <c r="D216" s="379"/>
      <c r="E216" s="379"/>
      <c r="F216" s="379"/>
      <c r="G216" s="380"/>
    </row>
    <row r="217" spans="3:7" ht="15.75" x14ac:dyDescent="0.25">
      <c r="C217" s="380"/>
      <c r="D217" s="379"/>
      <c r="E217" s="379"/>
      <c r="F217" s="379"/>
      <c r="G217" s="380"/>
    </row>
    <row r="218" spans="3:7" ht="15.75" x14ac:dyDescent="0.25">
      <c r="C218" s="380"/>
      <c r="D218" s="379"/>
      <c r="E218" s="379"/>
      <c r="F218" s="379"/>
      <c r="G218" s="380"/>
    </row>
    <row r="219" spans="3:7" ht="15.75" x14ac:dyDescent="0.25">
      <c r="C219" s="380"/>
      <c r="D219" s="379"/>
      <c r="E219" s="379"/>
      <c r="F219" s="379"/>
      <c r="G219" s="380"/>
    </row>
    <row r="220" spans="3:7" ht="15.75" x14ac:dyDescent="0.25">
      <c r="C220" s="380"/>
      <c r="D220" s="379"/>
      <c r="E220" s="379"/>
      <c r="F220" s="379"/>
      <c r="G220" s="380"/>
    </row>
    <row r="221" spans="3:7" ht="15.75" x14ac:dyDescent="0.25">
      <c r="C221" s="380"/>
      <c r="D221" s="379"/>
      <c r="E221" s="379"/>
      <c r="F221" s="379"/>
      <c r="G221" s="380"/>
    </row>
    <row r="222" spans="3:7" ht="15.75" x14ac:dyDescent="0.25">
      <c r="C222" s="380"/>
      <c r="D222" s="379"/>
      <c r="E222" s="379"/>
      <c r="F222" s="379"/>
      <c r="G222" s="380"/>
    </row>
    <row r="223" spans="3:7" ht="15.75" x14ac:dyDescent="0.25">
      <c r="C223" s="380"/>
      <c r="D223" s="379"/>
      <c r="E223" s="379"/>
      <c r="F223" s="379"/>
      <c r="G223" s="380"/>
    </row>
    <row r="224" spans="3:7" ht="15.75" x14ac:dyDescent="0.25">
      <c r="C224" s="380"/>
      <c r="D224" s="379"/>
      <c r="E224" s="379"/>
      <c r="F224" s="379"/>
      <c r="G224" s="380"/>
    </row>
    <row r="225" spans="3:7" ht="15.75" x14ac:dyDescent="0.25">
      <c r="C225" s="380"/>
      <c r="D225" s="379"/>
      <c r="E225" s="379"/>
      <c r="F225" s="379"/>
      <c r="G225" s="380"/>
    </row>
    <row r="226" spans="3:7" ht="15.75" x14ac:dyDescent="0.25">
      <c r="C226" s="380"/>
      <c r="D226" s="379"/>
      <c r="E226" s="379"/>
      <c r="F226" s="379"/>
      <c r="G226" s="380"/>
    </row>
    <row r="227" spans="3:7" ht="15.75" x14ac:dyDescent="0.25">
      <c r="C227" s="380"/>
      <c r="D227" s="379"/>
      <c r="E227" s="379"/>
      <c r="F227" s="379"/>
      <c r="G227" s="380"/>
    </row>
    <row r="228" spans="3:7" ht="15.75" x14ac:dyDescent="0.25">
      <c r="C228" s="380"/>
      <c r="D228" s="379"/>
      <c r="E228" s="379"/>
      <c r="F228" s="379"/>
      <c r="G228" s="380"/>
    </row>
    <row r="229" spans="3:7" ht="15.75" x14ac:dyDescent="0.25">
      <c r="C229" s="380"/>
      <c r="D229" s="379"/>
      <c r="E229" s="379"/>
      <c r="F229" s="379"/>
      <c r="G229" s="380"/>
    </row>
    <row r="230" spans="3:7" ht="15.75" x14ac:dyDescent="0.25">
      <c r="C230" s="380"/>
      <c r="D230" s="379"/>
      <c r="E230" s="379"/>
      <c r="F230" s="379"/>
      <c r="G230" s="380"/>
    </row>
    <row r="231" spans="3:7" ht="15.75" x14ac:dyDescent="0.25">
      <c r="C231" s="380"/>
      <c r="D231" s="379"/>
      <c r="E231" s="379"/>
      <c r="F231" s="379"/>
      <c r="G231" s="380"/>
    </row>
    <row r="232" spans="3:7" ht="15.75" x14ac:dyDescent="0.25">
      <c r="C232" s="380"/>
      <c r="D232" s="379"/>
      <c r="E232" s="379"/>
      <c r="F232" s="379"/>
      <c r="G232" s="380"/>
    </row>
    <row r="233" spans="3:7" ht="15.75" x14ac:dyDescent="0.25">
      <c r="C233" s="380"/>
      <c r="D233" s="379"/>
      <c r="E233" s="379"/>
      <c r="F233" s="379"/>
      <c r="G233" s="380"/>
    </row>
    <row r="234" spans="3:7" ht="15.75" x14ac:dyDescent="0.25">
      <c r="C234" s="380"/>
      <c r="D234" s="379"/>
      <c r="E234" s="379"/>
      <c r="F234" s="379"/>
      <c r="G234" s="380"/>
    </row>
    <row r="235" spans="3:7" ht="15.75" x14ac:dyDescent="0.25">
      <c r="C235" s="380"/>
      <c r="D235" s="379"/>
      <c r="E235" s="379"/>
      <c r="F235" s="379"/>
      <c r="G235" s="380"/>
    </row>
    <row r="236" spans="3:7" ht="15.75" x14ac:dyDescent="0.25">
      <c r="C236" s="380"/>
      <c r="D236" s="379"/>
      <c r="E236" s="379"/>
      <c r="F236" s="379"/>
      <c r="G236" s="380"/>
    </row>
    <row r="237" spans="3:7" ht="15.75" x14ac:dyDescent="0.25">
      <c r="C237" s="380"/>
      <c r="D237" s="379"/>
      <c r="E237" s="379"/>
      <c r="F237" s="379"/>
      <c r="G237" s="380"/>
    </row>
    <row r="238" spans="3:7" ht="15.75" x14ac:dyDescent="0.25">
      <c r="C238" s="380"/>
      <c r="D238" s="379"/>
      <c r="E238" s="379"/>
      <c r="F238" s="379"/>
      <c r="G238" s="380"/>
    </row>
    <row r="239" spans="3:7" ht="15.75" x14ac:dyDescent="0.25">
      <c r="C239" s="380"/>
      <c r="D239" s="379"/>
      <c r="E239" s="379"/>
      <c r="F239" s="379"/>
      <c r="G239" s="380"/>
    </row>
    <row r="240" spans="3:7" ht="15.75" x14ac:dyDescent="0.25">
      <c r="C240" s="380"/>
      <c r="D240" s="379"/>
      <c r="E240" s="379"/>
      <c r="F240" s="379"/>
      <c r="G240" s="380"/>
    </row>
    <row r="241" spans="3:7" ht="15.75" x14ac:dyDescent="0.25">
      <c r="C241" s="380"/>
      <c r="D241" s="379"/>
      <c r="E241" s="379"/>
      <c r="F241" s="379"/>
      <c r="G241" s="380"/>
    </row>
    <row r="242" spans="3:7" ht="15.75" x14ac:dyDescent="0.25">
      <c r="C242" s="380"/>
      <c r="D242" s="379"/>
      <c r="E242" s="379"/>
      <c r="F242" s="379"/>
      <c r="G242" s="380"/>
    </row>
    <row r="243" spans="3:7" ht="15.75" x14ac:dyDescent="0.25">
      <c r="C243" s="380"/>
      <c r="D243" s="379"/>
      <c r="E243" s="379"/>
      <c r="F243" s="379"/>
      <c r="G243" s="380"/>
    </row>
    <row r="244" spans="3:7" ht="15.75" x14ac:dyDescent="0.25">
      <c r="C244" s="380"/>
      <c r="D244" s="379"/>
      <c r="E244" s="379"/>
      <c r="F244" s="379"/>
      <c r="G244" s="380"/>
    </row>
    <row r="245" spans="3:7" ht="15.75" x14ac:dyDescent="0.25">
      <c r="C245" s="380"/>
      <c r="D245" s="379"/>
      <c r="E245" s="379"/>
      <c r="F245" s="379"/>
      <c r="G245" s="380"/>
    </row>
    <row r="246" spans="3:7" ht="15.75" x14ac:dyDescent="0.25">
      <c r="C246" s="380"/>
      <c r="D246" s="379"/>
      <c r="E246" s="379"/>
      <c r="F246" s="379"/>
      <c r="G246" s="380"/>
    </row>
    <row r="247" spans="3:7" ht="15.75" x14ac:dyDescent="0.25">
      <c r="C247" s="380"/>
      <c r="D247" s="379"/>
      <c r="E247" s="379"/>
      <c r="F247" s="379"/>
      <c r="G247" s="380"/>
    </row>
    <row r="248" spans="3:7" ht="15.75" x14ac:dyDescent="0.25">
      <c r="C248" s="380"/>
      <c r="D248" s="379"/>
      <c r="E248" s="379"/>
      <c r="F248" s="379"/>
      <c r="G248" s="380"/>
    </row>
    <row r="249" spans="3:7" ht="15.75" x14ac:dyDescent="0.25">
      <c r="C249" s="380"/>
      <c r="D249" s="379"/>
      <c r="E249" s="379"/>
      <c r="F249" s="379"/>
      <c r="G249" s="380"/>
    </row>
    <row r="250" spans="3:7" ht="15.75" x14ac:dyDescent="0.25">
      <c r="C250" s="380"/>
      <c r="D250" s="379"/>
      <c r="E250" s="379"/>
      <c r="F250" s="379"/>
      <c r="G250" s="380"/>
    </row>
    <row r="251" spans="3:7" ht="15.75" x14ac:dyDescent="0.25">
      <c r="C251" s="380"/>
      <c r="D251" s="379"/>
      <c r="E251" s="379"/>
      <c r="F251" s="379"/>
      <c r="G251" s="380"/>
    </row>
    <row r="252" spans="3:7" ht="15.75" x14ac:dyDescent="0.25">
      <c r="C252" s="380"/>
      <c r="D252" s="379"/>
      <c r="E252" s="379"/>
      <c r="F252" s="379"/>
      <c r="G252" s="380"/>
    </row>
    <row r="253" spans="3:7" ht="15.75" x14ac:dyDescent="0.25">
      <c r="C253" s="380"/>
      <c r="D253" s="379"/>
      <c r="E253" s="379"/>
      <c r="F253" s="379"/>
      <c r="G253" s="380"/>
    </row>
    <row r="254" spans="3:7" ht="15.75" x14ac:dyDescent="0.25">
      <c r="C254" s="380"/>
      <c r="D254" s="379"/>
      <c r="E254" s="379"/>
      <c r="F254" s="379"/>
      <c r="G254" s="380"/>
    </row>
    <row r="255" spans="3:7" ht="15.75" x14ac:dyDescent="0.25">
      <c r="C255" s="380"/>
      <c r="D255" s="379"/>
      <c r="E255" s="379"/>
      <c r="F255" s="379"/>
      <c r="G255" s="380"/>
    </row>
    <row r="256" spans="3:7" ht="15.75" x14ac:dyDescent="0.25">
      <c r="C256" s="380"/>
      <c r="D256" s="379"/>
      <c r="E256" s="379"/>
      <c r="F256" s="379"/>
      <c r="G256" s="380"/>
    </row>
    <row r="257" spans="3:7" ht="15.75" x14ac:dyDescent="0.25">
      <c r="C257" s="380"/>
      <c r="D257" s="379"/>
      <c r="E257" s="379"/>
      <c r="F257" s="379"/>
      <c r="G257" s="380"/>
    </row>
    <row r="258" spans="3:7" ht="15.75" x14ac:dyDescent="0.25">
      <c r="C258" s="380"/>
      <c r="D258" s="379"/>
      <c r="E258" s="379"/>
      <c r="F258" s="379"/>
      <c r="G258" s="380"/>
    </row>
    <row r="259" spans="3:7" ht="15.75" x14ac:dyDescent="0.25">
      <c r="C259" s="380"/>
      <c r="D259" s="379"/>
      <c r="E259" s="379"/>
      <c r="F259" s="379"/>
      <c r="G259" s="380"/>
    </row>
    <row r="260" spans="3:7" ht="15.75" x14ac:dyDescent="0.25">
      <c r="C260" s="380"/>
      <c r="D260" s="379"/>
      <c r="E260" s="379"/>
      <c r="F260" s="379"/>
      <c r="G260" s="380"/>
    </row>
    <row r="261" spans="3:7" ht="15.75" x14ac:dyDescent="0.25">
      <c r="C261" s="380"/>
      <c r="D261" s="379"/>
      <c r="E261" s="379"/>
      <c r="F261" s="379"/>
      <c r="G261" s="380"/>
    </row>
    <row r="262" spans="3:7" ht="15.75" x14ac:dyDescent="0.25">
      <c r="C262" s="380"/>
      <c r="D262" s="379"/>
      <c r="E262" s="379"/>
      <c r="F262" s="379"/>
      <c r="G262" s="380"/>
    </row>
    <row r="263" spans="3:7" ht="15.75" x14ac:dyDescent="0.25">
      <c r="C263" s="380"/>
      <c r="D263" s="379"/>
      <c r="E263" s="379"/>
      <c r="F263" s="379"/>
      <c r="G263" s="380"/>
    </row>
    <row r="264" spans="3:7" ht="15.75" x14ac:dyDescent="0.25">
      <c r="C264" s="380"/>
      <c r="D264" s="379"/>
      <c r="E264" s="379"/>
      <c r="F264" s="379"/>
      <c r="G264" s="380"/>
    </row>
    <row r="265" spans="3:7" ht="15.75" x14ac:dyDescent="0.25">
      <c r="C265" s="380"/>
      <c r="D265" s="379"/>
      <c r="E265" s="379"/>
      <c r="F265" s="379"/>
      <c r="G265" s="380"/>
    </row>
    <row r="266" spans="3:7" ht="15.75" x14ac:dyDescent="0.25">
      <c r="C266" s="380"/>
      <c r="D266" s="379"/>
      <c r="E266" s="379"/>
      <c r="F266" s="379"/>
      <c r="G266" s="380"/>
    </row>
    <row r="267" spans="3:7" ht="15.75" x14ac:dyDescent="0.25">
      <c r="C267" s="380"/>
      <c r="D267" s="379"/>
      <c r="E267" s="379"/>
      <c r="F267" s="379"/>
      <c r="G267" s="380"/>
    </row>
    <row r="268" spans="3:7" ht="15.75" x14ac:dyDescent="0.25">
      <c r="C268" s="380"/>
      <c r="D268" s="379"/>
      <c r="E268" s="379"/>
      <c r="F268" s="379"/>
      <c r="G268" s="380"/>
    </row>
    <row r="269" spans="3:7" ht="15.75" x14ac:dyDescent="0.25">
      <c r="C269" s="380"/>
      <c r="D269" s="379"/>
      <c r="E269" s="379"/>
      <c r="F269" s="379"/>
      <c r="G269" s="380"/>
    </row>
    <row r="270" spans="3:7" ht="15.75" x14ac:dyDescent="0.25">
      <c r="C270" s="380"/>
      <c r="D270" s="379"/>
      <c r="E270" s="379"/>
      <c r="F270" s="379"/>
      <c r="G270" s="380"/>
    </row>
    <row r="271" spans="3:7" ht="15.75" x14ac:dyDescent="0.25">
      <c r="C271" s="380"/>
      <c r="D271" s="379"/>
      <c r="E271" s="379"/>
      <c r="F271" s="379"/>
      <c r="G271" s="380"/>
    </row>
    <row r="272" spans="3:7" ht="15.75" x14ac:dyDescent="0.25">
      <c r="C272" s="380"/>
      <c r="D272" s="379"/>
      <c r="E272" s="379"/>
      <c r="F272" s="379"/>
      <c r="G272" s="380"/>
    </row>
    <row r="273" spans="3:7" ht="15.75" x14ac:dyDescent="0.25">
      <c r="C273" s="380"/>
      <c r="D273" s="379"/>
      <c r="E273" s="379"/>
      <c r="F273" s="379"/>
      <c r="G273" s="380"/>
    </row>
    <row r="274" spans="3:7" ht="15.75" x14ac:dyDescent="0.25">
      <c r="C274" s="380"/>
      <c r="D274" s="379"/>
      <c r="E274" s="379"/>
      <c r="F274" s="379"/>
      <c r="G274" s="380"/>
    </row>
    <row r="275" spans="3:7" ht="15.75" x14ac:dyDescent="0.25">
      <c r="C275" s="380"/>
      <c r="D275" s="379"/>
      <c r="E275" s="379"/>
      <c r="F275" s="379"/>
      <c r="G275" s="380"/>
    </row>
    <row r="276" spans="3:7" ht="15.75" x14ac:dyDescent="0.25">
      <c r="C276" s="380"/>
      <c r="D276" s="379"/>
      <c r="E276" s="379"/>
      <c r="F276" s="379"/>
      <c r="G276" s="380"/>
    </row>
    <row r="277" spans="3:7" ht="15.75" x14ac:dyDescent="0.25">
      <c r="C277" s="380"/>
      <c r="D277" s="379"/>
      <c r="E277" s="379"/>
      <c r="F277" s="379"/>
      <c r="G277" s="380"/>
    </row>
    <row r="278" spans="3:7" ht="15.75" x14ac:dyDescent="0.25">
      <c r="C278" s="380"/>
      <c r="D278" s="379"/>
      <c r="E278" s="379"/>
      <c r="F278" s="379"/>
      <c r="G278" s="380"/>
    </row>
    <row r="279" spans="3:7" ht="15.75" x14ac:dyDescent="0.25">
      <c r="C279" s="380"/>
      <c r="D279" s="379"/>
      <c r="E279" s="379"/>
      <c r="F279" s="379"/>
      <c r="G279" s="380"/>
    </row>
    <row r="280" spans="3:7" ht="15.75" x14ac:dyDescent="0.25">
      <c r="C280" s="380"/>
      <c r="D280" s="379"/>
      <c r="E280" s="379"/>
      <c r="F280" s="379"/>
      <c r="G280" s="380"/>
    </row>
    <row r="281" spans="3:7" ht="15.75" x14ac:dyDescent="0.25">
      <c r="C281" s="380"/>
      <c r="D281" s="379"/>
      <c r="E281" s="379"/>
      <c r="F281" s="379"/>
      <c r="G281" s="380"/>
    </row>
    <row r="282" spans="3:7" ht="15.75" x14ac:dyDescent="0.25">
      <c r="C282" s="380"/>
      <c r="D282" s="379"/>
      <c r="E282" s="379"/>
      <c r="F282" s="379"/>
      <c r="G282" s="380"/>
    </row>
    <row r="283" spans="3:7" ht="15.75" x14ac:dyDescent="0.25">
      <c r="C283" s="380"/>
      <c r="D283" s="379"/>
      <c r="E283" s="379"/>
      <c r="F283" s="379"/>
      <c r="G283" s="380"/>
    </row>
    <row r="284" spans="3:7" ht="15.75" x14ac:dyDescent="0.25">
      <c r="C284" s="380"/>
      <c r="D284" s="379"/>
      <c r="E284" s="379"/>
      <c r="F284" s="379"/>
      <c r="G284" s="380"/>
    </row>
    <row r="285" spans="3:7" ht="15.75" x14ac:dyDescent="0.25">
      <c r="C285" s="380"/>
      <c r="D285" s="379"/>
      <c r="E285" s="379"/>
      <c r="F285" s="379"/>
      <c r="G285" s="380"/>
    </row>
    <row r="286" spans="3:7" ht="15.75" x14ac:dyDescent="0.25">
      <c r="C286" s="380"/>
      <c r="D286" s="379"/>
      <c r="E286" s="379"/>
      <c r="F286" s="379"/>
      <c r="G286" s="380"/>
    </row>
    <row r="287" spans="3:7" ht="15.75" x14ac:dyDescent="0.25">
      <c r="C287" s="380"/>
      <c r="D287" s="379"/>
      <c r="E287" s="379"/>
      <c r="F287" s="379"/>
      <c r="G287" s="380"/>
    </row>
    <row r="288" spans="3:7" ht="15.75" x14ac:dyDescent="0.25">
      <c r="C288" s="380"/>
      <c r="D288" s="379"/>
      <c r="E288" s="379"/>
      <c r="F288" s="379"/>
      <c r="G288" s="380"/>
    </row>
    <row r="289" spans="3:7" ht="15.75" x14ac:dyDescent="0.25">
      <c r="C289" s="380"/>
      <c r="D289" s="379"/>
      <c r="E289" s="379"/>
      <c r="F289" s="379"/>
      <c r="G289" s="380"/>
    </row>
    <row r="290" spans="3:7" ht="15.75" x14ac:dyDescent="0.25">
      <c r="C290" s="380"/>
      <c r="D290" s="379"/>
      <c r="E290" s="379"/>
      <c r="F290" s="379"/>
      <c r="G290" s="380"/>
    </row>
    <row r="291" spans="3:7" ht="15.75" x14ac:dyDescent="0.25">
      <c r="C291" s="380"/>
      <c r="D291" s="379"/>
      <c r="E291" s="379"/>
      <c r="F291" s="379"/>
      <c r="G291" s="380"/>
    </row>
    <row r="292" spans="3:7" ht="15.75" x14ac:dyDescent="0.25">
      <c r="C292" s="380"/>
      <c r="D292" s="379"/>
      <c r="E292" s="379"/>
      <c r="F292" s="379"/>
      <c r="G292" s="380"/>
    </row>
    <row r="293" spans="3:7" ht="15.75" x14ac:dyDescent="0.25">
      <c r="C293" s="380"/>
      <c r="D293" s="379"/>
      <c r="E293" s="379"/>
      <c r="F293" s="379"/>
      <c r="G293" s="380"/>
    </row>
    <row r="294" spans="3:7" ht="15.75" x14ac:dyDescent="0.25">
      <c r="C294" s="380"/>
      <c r="D294" s="379"/>
      <c r="E294" s="379"/>
      <c r="F294" s="379"/>
      <c r="G294" s="380"/>
    </row>
    <row r="295" spans="3:7" ht="15.75" x14ac:dyDescent="0.25">
      <c r="C295" s="380"/>
      <c r="D295" s="379"/>
      <c r="E295" s="379"/>
      <c r="F295" s="379"/>
      <c r="G295" s="380"/>
    </row>
    <row r="296" spans="3:7" ht="15.75" x14ac:dyDescent="0.25">
      <c r="C296" s="380"/>
      <c r="D296" s="379"/>
      <c r="E296" s="379"/>
      <c r="F296" s="379"/>
      <c r="G296" s="380"/>
    </row>
    <row r="297" spans="3:7" ht="15.75" x14ac:dyDescent="0.25">
      <c r="C297" s="380"/>
      <c r="D297" s="379"/>
      <c r="E297" s="379"/>
      <c r="F297" s="379"/>
      <c r="G297" s="380"/>
    </row>
    <row r="298" spans="3:7" ht="15.75" x14ac:dyDescent="0.25">
      <c r="C298" s="380"/>
      <c r="D298" s="379"/>
      <c r="E298" s="379"/>
      <c r="F298" s="379"/>
      <c r="G298" s="380"/>
    </row>
    <row r="299" spans="3:7" ht="15.75" x14ac:dyDescent="0.25">
      <c r="C299" s="380"/>
      <c r="D299" s="379"/>
      <c r="E299" s="379"/>
      <c r="F299" s="379"/>
      <c r="G299" s="380"/>
    </row>
    <row r="300" spans="3:7" ht="15.75" x14ac:dyDescent="0.25">
      <c r="C300" s="380"/>
      <c r="D300" s="379"/>
      <c r="E300" s="379"/>
      <c r="F300" s="379"/>
      <c r="G300" s="380"/>
    </row>
    <row r="301" spans="3:7" ht="15.75" x14ac:dyDescent="0.25">
      <c r="C301" s="380"/>
      <c r="D301" s="379"/>
      <c r="E301" s="379"/>
      <c r="F301" s="379"/>
      <c r="G301" s="380"/>
    </row>
    <row r="302" spans="3:7" ht="15.75" x14ac:dyDescent="0.25">
      <c r="C302" s="380"/>
      <c r="D302" s="379"/>
      <c r="E302" s="379"/>
      <c r="F302" s="379"/>
      <c r="G302" s="380"/>
    </row>
    <row r="303" spans="3:7" ht="15.75" x14ac:dyDescent="0.25">
      <c r="C303" s="380"/>
      <c r="D303" s="379"/>
      <c r="E303" s="379"/>
      <c r="F303" s="379"/>
      <c r="G303" s="380"/>
    </row>
    <row r="304" spans="3:7" ht="15.75" x14ac:dyDescent="0.25">
      <c r="C304" s="380"/>
      <c r="D304" s="379"/>
      <c r="E304" s="379"/>
      <c r="F304" s="379"/>
      <c r="G304" s="380"/>
    </row>
    <row r="305" spans="3:7" ht="15.75" x14ac:dyDescent="0.25">
      <c r="C305" s="380"/>
      <c r="D305" s="379"/>
      <c r="E305" s="379"/>
      <c r="F305" s="379"/>
      <c r="G305" s="380"/>
    </row>
    <row r="306" spans="3:7" ht="15.75" x14ac:dyDescent="0.25">
      <c r="C306" s="380"/>
      <c r="D306" s="379"/>
      <c r="E306" s="379"/>
      <c r="F306" s="379"/>
      <c r="G306" s="380"/>
    </row>
    <row r="307" spans="3:7" ht="15.75" x14ac:dyDescent="0.25">
      <c r="C307" s="380"/>
      <c r="D307" s="379"/>
      <c r="E307" s="379"/>
      <c r="F307" s="379"/>
      <c r="G307" s="380"/>
    </row>
    <row r="308" spans="3:7" ht="15.75" x14ac:dyDescent="0.25">
      <c r="C308" s="380"/>
      <c r="D308" s="379"/>
      <c r="E308" s="379"/>
      <c r="F308" s="379"/>
      <c r="G308" s="380"/>
    </row>
    <row r="309" spans="3:7" ht="15.75" x14ac:dyDescent="0.25">
      <c r="C309" s="380"/>
      <c r="D309" s="379"/>
      <c r="E309" s="379"/>
      <c r="F309" s="379"/>
      <c r="G309" s="380"/>
    </row>
    <row r="310" spans="3:7" ht="15.75" x14ac:dyDescent="0.25">
      <c r="C310" s="380"/>
      <c r="D310" s="379"/>
      <c r="E310" s="379"/>
      <c r="F310" s="379"/>
      <c r="G310" s="380"/>
    </row>
    <row r="311" spans="3:7" ht="15.75" x14ac:dyDescent="0.25">
      <c r="C311" s="380"/>
      <c r="D311" s="379"/>
      <c r="E311" s="379"/>
      <c r="F311" s="379"/>
      <c r="G311" s="380"/>
    </row>
    <row r="312" spans="3:7" ht="15.75" x14ac:dyDescent="0.25">
      <c r="C312" s="380"/>
      <c r="D312" s="379"/>
      <c r="E312" s="379"/>
      <c r="F312" s="379"/>
      <c r="G312" s="380"/>
    </row>
    <row r="313" spans="3:7" ht="15.75" x14ac:dyDescent="0.25">
      <c r="C313" s="380"/>
      <c r="D313" s="379"/>
      <c r="E313" s="379"/>
      <c r="F313" s="379"/>
      <c r="G313" s="380"/>
    </row>
    <row r="314" spans="3:7" ht="15.75" x14ac:dyDescent="0.25">
      <c r="C314" s="380"/>
      <c r="D314" s="379"/>
      <c r="E314" s="379"/>
      <c r="F314" s="379"/>
      <c r="G314" s="380"/>
    </row>
    <row r="315" spans="3:7" ht="15.75" x14ac:dyDescent="0.25">
      <c r="C315" s="380"/>
      <c r="D315" s="379"/>
      <c r="E315" s="379"/>
      <c r="F315" s="379"/>
      <c r="G315" s="380"/>
    </row>
    <row r="316" spans="3:7" ht="15.75" x14ac:dyDescent="0.25">
      <c r="C316" s="380"/>
      <c r="D316" s="379"/>
      <c r="E316" s="379"/>
      <c r="F316" s="379"/>
      <c r="G316" s="380"/>
    </row>
    <row r="317" spans="3:7" ht="15.75" x14ac:dyDescent="0.25">
      <c r="C317" s="380"/>
      <c r="D317" s="379"/>
      <c r="E317" s="379"/>
      <c r="F317" s="379"/>
      <c r="G317" s="380"/>
    </row>
    <row r="318" spans="3:7" ht="15.75" x14ac:dyDescent="0.25">
      <c r="C318" s="380"/>
      <c r="D318" s="379"/>
      <c r="E318" s="379"/>
      <c r="F318" s="379"/>
      <c r="G318" s="380"/>
    </row>
    <row r="319" spans="3:7" ht="15.75" x14ac:dyDescent="0.25">
      <c r="C319" s="380"/>
      <c r="D319" s="379"/>
      <c r="E319" s="379"/>
      <c r="F319" s="379"/>
      <c r="G319" s="380"/>
    </row>
    <row r="320" spans="3:7" ht="15.75" x14ac:dyDescent="0.25">
      <c r="C320" s="380"/>
      <c r="D320" s="379"/>
      <c r="E320" s="379"/>
      <c r="F320" s="379"/>
      <c r="G320" s="380"/>
    </row>
    <row r="321" spans="3:7" ht="15.75" x14ac:dyDescent="0.25">
      <c r="C321" s="380"/>
      <c r="D321" s="379"/>
      <c r="E321" s="379"/>
      <c r="F321" s="379"/>
      <c r="G321" s="380"/>
    </row>
    <row r="322" spans="3:7" ht="15.75" x14ac:dyDescent="0.25">
      <c r="C322" s="380"/>
      <c r="D322" s="379"/>
      <c r="E322" s="379"/>
      <c r="F322" s="379"/>
      <c r="G322" s="380"/>
    </row>
    <row r="323" spans="3:7" ht="15.75" x14ac:dyDescent="0.25">
      <c r="C323" s="380"/>
      <c r="D323" s="379"/>
      <c r="E323" s="379"/>
      <c r="F323" s="379"/>
      <c r="G323" s="380"/>
    </row>
    <row r="324" spans="3:7" ht="15.75" x14ac:dyDescent="0.25">
      <c r="C324" s="380"/>
      <c r="D324" s="379"/>
      <c r="E324" s="379"/>
      <c r="F324" s="379"/>
      <c r="G324" s="380"/>
    </row>
    <row r="325" spans="3:7" ht="15.75" x14ac:dyDescent="0.25">
      <c r="C325" s="380"/>
      <c r="D325" s="379"/>
      <c r="E325" s="379"/>
      <c r="F325" s="379"/>
      <c r="G325" s="380"/>
    </row>
    <row r="326" spans="3:7" ht="15.75" x14ac:dyDescent="0.25">
      <c r="C326" s="380"/>
      <c r="D326" s="379"/>
      <c r="E326" s="379"/>
      <c r="F326" s="379"/>
      <c r="G326" s="380"/>
    </row>
    <row r="327" spans="3:7" ht="15.75" x14ac:dyDescent="0.25">
      <c r="C327" s="380"/>
      <c r="D327" s="379"/>
      <c r="E327" s="379"/>
      <c r="F327" s="379"/>
      <c r="G327" s="380"/>
    </row>
    <row r="328" spans="3:7" ht="15.75" x14ac:dyDescent="0.25">
      <c r="C328" s="380"/>
      <c r="D328" s="379"/>
      <c r="E328" s="379"/>
      <c r="F328" s="379"/>
      <c r="G328" s="380"/>
    </row>
    <row r="329" spans="3:7" ht="15.75" x14ac:dyDescent="0.25">
      <c r="C329" s="380"/>
      <c r="D329" s="379"/>
      <c r="E329" s="379"/>
      <c r="F329" s="379"/>
      <c r="G329" s="380"/>
    </row>
    <row r="330" spans="3:7" ht="15.75" x14ac:dyDescent="0.25">
      <c r="C330" s="380"/>
      <c r="D330" s="379"/>
      <c r="E330" s="379"/>
      <c r="F330" s="379"/>
      <c r="G330" s="380"/>
    </row>
    <row r="331" spans="3:7" ht="15.75" x14ac:dyDescent="0.25">
      <c r="C331" s="380"/>
      <c r="D331" s="379"/>
      <c r="E331" s="379"/>
      <c r="F331" s="379"/>
      <c r="G331" s="380"/>
    </row>
    <row r="332" spans="3:7" ht="15.75" x14ac:dyDescent="0.25">
      <c r="C332" s="380"/>
      <c r="D332" s="379"/>
      <c r="E332" s="379"/>
      <c r="F332" s="379"/>
      <c r="G332" s="380"/>
    </row>
    <row r="333" spans="3:7" ht="15.75" x14ac:dyDescent="0.25">
      <c r="C333" s="380"/>
      <c r="D333" s="379"/>
      <c r="E333" s="379"/>
      <c r="F333" s="379"/>
      <c r="G333" s="380"/>
    </row>
    <row r="334" spans="3:7" ht="15.75" x14ac:dyDescent="0.25">
      <c r="C334" s="380"/>
      <c r="D334" s="379"/>
      <c r="E334" s="379"/>
      <c r="F334" s="379"/>
      <c r="G334" s="380"/>
    </row>
    <row r="335" spans="3:7" ht="15.75" x14ac:dyDescent="0.25">
      <c r="C335" s="380"/>
      <c r="D335" s="379"/>
      <c r="E335" s="379"/>
      <c r="F335" s="379"/>
      <c r="G335" s="380"/>
    </row>
    <row r="336" spans="3:7" ht="15.75" x14ac:dyDescent="0.25">
      <c r="C336" s="380"/>
      <c r="D336" s="379"/>
      <c r="E336" s="379"/>
      <c r="F336" s="379"/>
      <c r="G336" s="380"/>
    </row>
    <row r="337" spans="3:7" ht="15.75" x14ac:dyDescent="0.25">
      <c r="C337" s="380"/>
      <c r="D337" s="379"/>
      <c r="E337" s="379"/>
      <c r="F337" s="379"/>
      <c r="G337" s="380"/>
    </row>
    <row r="338" spans="3:7" ht="15.75" x14ac:dyDescent="0.25">
      <c r="C338" s="380"/>
      <c r="D338" s="379"/>
      <c r="E338" s="379"/>
      <c r="F338" s="379"/>
      <c r="G338" s="380"/>
    </row>
    <row r="339" spans="3:7" ht="15.75" x14ac:dyDescent="0.25">
      <c r="C339" s="380"/>
      <c r="D339" s="379"/>
      <c r="E339" s="379"/>
      <c r="F339" s="379"/>
      <c r="G339" s="380"/>
    </row>
    <row r="340" spans="3:7" ht="15.75" x14ac:dyDescent="0.25">
      <c r="C340" s="380"/>
      <c r="D340" s="379"/>
      <c r="E340" s="379"/>
      <c r="F340" s="379"/>
      <c r="G340" s="380"/>
    </row>
    <row r="341" spans="3:7" ht="15.75" x14ac:dyDescent="0.25">
      <c r="C341" s="380"/>
      <c r="D341" s="379"/>
      <c r="E341" s="379"/>
      <c r="F341" s="379"/>
      <c r="G341" s="380"/>
    </row>
    <row r="342" spans="3:7" ht="15.75" x14ac:dyDescent="0.25">
      <c r="C342" s="380"/>
      <c r="D342" s="379"/>
      <c r="E342" s="379"/>
      <c r="F342" s="379"/>
      <c r="G342" s="380"/>
    </row>
    <row r="343" spans="3:7" ht="15.75" x14ac:dyDescent="0.25">
      <c r="C343" s="380"/>
      <c r="D343" s="379"/>
      <c r="E343" s="379"/>
      <c r="F343" s="379"/>
      <c r="G343" s="380"/>
    </row>
    <row r="344" spans="3:7" ht="15.75" x14ac:dyDescent="0.25">
      <c r="C344" s="380"/>
      <c r="D344" s="379"/>
      <c r="E344" s="379"/>
      <c r="F344" s="379"/>
      <c r="G344" s="380"/>
    </row>
    <row r="345" spans="3:7" ht="15.75" x14ac:dyDescent="0.25">
      <c r="C345" s="380"/>
      <c r="D345" s="379"/>
      <c r="E345" s="379"/>
      <c r="F345" s="379"/>
      <c r="G345" s="380"/>
    </row>
    <row r="346" spans="3:7" ht="15.75" x14ac:dyDescent="0.25">
      <c r="C346" s="380"/>
      <c r="D346" s="379"/>
      <c r="E346" s="379"/>
      <c r="F346" s="379"/>
      <c r="G346" s="380"/>
    </row>
    <row r="347" spans="3:7" ht="15.75" x14ac:dyDescent="0.25">
      <c r="C347" s="380"/>
      <c r="D347" s="379"/>
      <c r="E347" s="379"/>
      <c r="F347" s="379"/>
      <c r="G347" s="380"/>
    </row>
    <row r="348" spans="3:7" ht="15.75" x14ac:dyDescent="0.25">
      <c r="C348" s="380"/>
      <c r="D348" s="379"/>
      <c r="E348" s="379"/>
      <c r="F348" s="379"/>
      <c r="G348" s="380"/>
    </row>
    <row r="349" spans="3:7" ht="15.75" x14ac:dyDescent="0.25">
      <c r="C349" s="380"/>
      <c r="D349" s="379"/>
      <c r="E349" s="379"/>
      <c r="F349" s="379"/>
      <c r="G349" s="380"/>
    </row>
    <row r="350" spans="3:7" ht="15.75" x14ac:dyDescent="0.25">
      <c r="C350" s="380"/>
      <c r="D350" s="379"/>
      <c r="E350" s="379"/>
      <c r="F350" s="379"/>
      <c r="G350" s="380"/>
    </row>
    <row r="351" spans="3:7" ht="15.75" x14ac:dyDescent="0.25">
      <c r="C351" s="380"/>
      <c r="D351" s="379"/>
      <c r="E351" s="379"/>
      <c r="F351" s="379"/>
      <c r="G351" s="380"/>
    </row>
    <row r="352" spans="3:7" ht="15.75" x14ac:dyDescent="0.25">
      <c r="C352" s="380"/>
      <c r="D352" s="379"/>
      <c r="E352" s="379"/>
      <c r="F352" s="379"/>
      <c r="G352" s="380"/>
    </row>
    <row r="353" spans="3:7" ht="15.75" x14ac:dyDescent="0.25">
      <c r="C353" s="380"/>
      <c r="D353" s="379"/>
      <c r="E353" s="379"/>
      <c r="F353" s="379"/>
      <c r="G353" s="380"/>
    </row>
    <row r="354" spans="3:7" ht="15.75" x14ac:dyDescent="0.25">
      <c r="C354" s="380"/>
      <c r="D354" s="379"/>
      <c r="E354" s="379"/>
      <c r="F354" s="379"/>
      <c r="G354" s="380"/>
    </row>
    <row r="355" spans="3:7" ht="15.75" x14ac:dyDescent="0.25">
      <c r="C355" s="380"/>
      <c r="D355" s="379"/>
      <c r="E355" s="379"/>
      <c r="F355" s="379"/>
      <c r="G355" s="380"/>
    </row>
    <row r="356" spans="3:7" ht="15.75" x14ac:dyDescent="0.25">
      <c r="C356" s="380"/>
      <c r="D356" s="379"/>
      <c r="E356" s="379"/>
      <c r="F356" s="379"/>
      <c r="G356" s="380"/>
    </row>
    <row r="357" spans="3:7" ht="15.75" x14ac:dyDescent="0.25">
      <c r="C357" s="380"/>
      <c r="D357" s="379"/>
      <c r="E357" s="379"/>
      <c r="F357" s="379"/>
      <c r="G357" s="380"/>
    </row>
    <row r="358" spans="3:7" ht="15.75" x14ac:dyDescent="0.25">
      <c r="C358" s="380"/>
      <c r="D358" s="379"/>
      <c r="E358" s="379"/>
      <c r="F358" s="379"/>
      <c r="G358" s="380"/>
    </row>
    <row r="359" spans="3:7" ht="15.75" x14ac:dyDescent="0.25">
      <c r="C359" s="380"/>
      <c r="D359" s="379"/>
      <c r="E359" s="379"/>
      <c r="F359" s="379"/>
      <c r="G359" s="380"/>
    </row>
    <row r="360" spans="3:7" ht="15.75" x14ac:dyDescent="0.25">
      <c r="C360" s="380"/>
      <c r="D360" s="379"/>
      <c r="E360" s="379"/>
      <c r="F360" s="379"/>
      <c r="G360" s="380"/>
    </row>
    <row r="361" spans="3:7" ht="15.75" x14ac:dyDescent="0.25">
      <c r="C361" s="380"/>
      <c r="D361" s="379"/>
      <c r="E361" s="379"/>
      <c r="F361" s="379"/>
      <c r="G361" s="380"/>
    </row>
    <row r="362" spans="3:7" ht="15.75" x14ac:dyDescent="0.25">
      <c r="C362" s="380"/>
      <c r="D362" s="379"/>
      <c r="E362" s="379"/>
      <c r="F362" s="379"/>
      <c r="G362" s="380"/>
    </row>
    <row r="363" spans="3:7" ht="15.75" x14ac:dyDescent="0.25">
      <c r="C363" s="380"/>
      <c r="D363" s="379"/>
      <c r="E363" s="379"/>
      <c r="F363" s="379"/>
      <c r="G363" s="380"/>
    </row>
    <row r="364" spans="3:7" ht="15.75" x14ac:dyDescent="0.25">
      <c r="C364" s="380"/>
      <c r="D364" s="379"/>
      <c r="E364" s="379"/>
      <c r="F364" s="379"/>
      <c r="G364" s="380"/>
    </row>
    <row r="365" spans="3:7" ht="15.75" x14ac:dyDescent="0.25">
      <c r="C365" s="380"/>
      <c r="D365" s="379"/>
      <c r="E365" s="379"/>
      <c r="F365" s="379"/>
      <c r="G365" s="380"/>
    </row>
    <row r="366" spans="3:7" ht="15.75" x14ac:dyDescent="0.25">
      <c r="C366" s="380"/>
      <c r="D366" s="379"/>
      <c r="E366" s="379"/>
      <c r="F366" s="379"/>
      <c r="G366" s="380"/>
    </row>
    <row r="367" spans="3:7" ht="15.75" x14ac:dyDescent="0.25">
      <c r="C367" s="380"/>
      <c r="D367" s="379"/>
      <c r="E367" s="379"/>
      <c r="F367" s="379"/>
      <c r="G367" s="380"/>
    </row>
    <row r="368" spans="3:7" ht="15.75" x14ac:dyDescent="0.25">
      <c r="C368" s="380"/>
      <c r="D368" s="379"/>
      <c r="E368" s="379"/>
      <c r="F368" s="379"/>
      <c r="G368" s="380"/>
    </row>
    <row r="369" spans="3:7" ht="15.75" x14ac:dyDescent="0.25">
      <c r="C369" s="380"/>
      <c r="D369" s="379"/>
      <c r="E369" s="379"/>
      <c r="F369" s="379"/>
      <c r="G369" s="380"/>
    </row>
    <row r="370" spans="3:7" ht="15.75" x14ac:dyDescent="0.25">
      <c r="C370" s="380"/>
      <c r="D370" s="379"/>
      <c r="E370" s="379"/>
      <c r="F370" s="379"/>
      <c r="G370" s="380"/>
    </row>
    <row r="371" spans="3:7" ht="15.75" x14ac:dyDescent="0.25">
      <c r="C371" s="380"/>
      <c r="D371" s="379"/>
      <c r="E371" s="379"/>
      <c r="F371" s="379"/>
      <c r="G371" s="380"/>
    </row>
    <row r="372" spans="3:7" ht="15.75" x14ac:dyDescent="0.25">
      <c r="C372" s="380"/>
      <c r="D372" s="379"/>
      <c r="E372" s="379"/>
      <c r="F372" s="379"/>
      <c r="G372" s="380"/>
    </row>
    <row r="373" spans="3:7" ht="15.75" x14ac:dyDescent="0.25">
      <c r="C373" s="380"/>
      <c r="D373" s="379"/>
      <c r="E373" s="379"/>
      <c r="F373" s="379"/>
      <c r="G373" s="380"/>
    </row>
    <row r="374" spans="3:7" ht="15.75" x14ac:dyDescent="0.25">
      <c r="C374" s="380"/>
      <c r="D374" s="379"/>
      <c r="E374" s="379"/>
      <c r="F374" s="379"/>
      <c r="G374" s="380"/>
    </row>
    <row r="375" spans="3:7" ht="15.75" x14ac:dyDescent="0.25">
      <c r="C375" s="380"/>
      <c r="D375" s="379"/>
      <c r="E375" s="379"/>
      <c r="F375" s="379"/>
      <c r="G375" s="380"/>
    </row>
    <row r="376" spans="3:7" ht="15.75" x14ac:dyDescent="0.25">
      <c r="C376" s="380"/>
      <c r="D376" s="379"/>
      <c r="E376" s="379"/>
      <c r="F376" s="379"/>
      <c r="G376" s="380"/>
    </row>
    <row r="377" spans="3:7" ht="15.75" x14ac:dyDescent="0.25">
      <c r="C377" s="380"/>
      <c r="D377" s="379"/>
      <c r="E377" s="379"/>
      <c r="F377" s="379"/>
      <c r="G377" s="380"/>
    </row>
    <row r="378" spans="3:7" ht="15.75" x14ac:dyDescent="0.25">
      <c r="C378" s="380"/>
      <c r="D378" s="379"/>
      <c r="E378" s="379"/>
      <c r="F378" s="379"/>
      <c r="G378" s="380"/>
    </row>
    <row r="379" spans="3:7" ht="15.75" x14ac:dyDescent="0.25">
      <c r="C379" s="380"/>
      <c r="D379" s="379"/>
      <c r="E379" s="379"/>
      <c r="F379" s="379"/>
      <c r="G379" s="380"/>
    </row>
    <row r="380" spans="3:7" ht="15.75" x14ac:dyDescent="0.25">
      <c r="C380" s="380"/>
      <c r="D380" s="379"/>
      <c r="E380" s="379"/>
      <c r="F380" s="379"/>
      <c r="G380" s="380"/>
    </row>
    <row r="381" spans="3:7" ht="15.75" x14ac:dyDescent="0.25">
      <c r="C381" s="380"/>
      <c r="D381" s="379"/>
      <c r="E381" s="379"/>
      <c r="F381" s="379"/>
      <c r="G381" s="380"/>
    </row>
    <row r="382" spans="3:7" ht="15.75" x14ac:dyDescent="0.25">
      <c r="C382" s="380"/>
      <c r="D382" s="379"/>
      <c r="E382" s="379"/>
      <c r="F382" s="379"/>
      <c r="G382" s="380"/>
    </row>
    <row r="383" spans="3:7" ht="15.75" x14ac:dyDescent="0.25">
      <c r="C383" s="380"/>
      <c r="D383" s="379"/>
      <c r="E383" s="379"/>
      <c r="F383" s="379"/>
      <c r="G383" s="380"/>
    </row>
    <row r="384" spans="3:7" ht="15.75" x14ac:dyDescent="0.25">
      <c r="C384" s="380"/>
      <c r="D384" s="379"/>
      <c r="E384" s="379"/>
      <c r="F384" s="379"/>
      <c r="G384" s="380"/>
    </row>
    <row r="385" spans="3:7" ht="15.75" x14ac:dyDescent="0.25">
      <c r="C385" s="380"/>
      <c r="D385" s="379"/>
      <c r="E385" s="379"/>
      <c r="F385" s="379"/>
      <c r="G385" s="380"/>
    </row>
    <row r="386" spans="3:7" ht="15.75" x14ac:dyDescent="0.25">
      <c r="C386" s="380"/>
      <c r="D386" s="379"/>
      <c r="E386" s="379"/>
      <c r="F386" s="379"/>
      <c r="G386" s="380"/>
    </row>
    <row r="387" spans="3:7" ht="15.75" x14ac:dyDescent="0.25">
      <c r="C387" s="380"/>
      <c r="D387" s="379"/>
      <c r="E387" s="379"/>
      <c r="F387" s="379"/>
      <c r="G387" s="380"/>
    </row>
    <row r="388" spans="3:7" ht="15.75" x14ac:dyDescent="0.25">
      <c r="C388" s="380"/>
      <c r="D388" s="379"/>
      <c r="E388" s="379"/>
      <c r="F388" s="379"/>
      <c r="G388" s="380"/>
    </row>
    <row r="389" spans="3:7" ht="15.75" x14ac:dyDescent="0.25">
      <c r="C389" s="380"/>
      <c r="D389" s="379"/>
      <c r="E389" s="379"/>
      <c r="F389" s="379"/>
      <c r="G389" s="380"/>
    </row>
    <row r="390" spans="3:7" ht="15.75" x14ac:dyDescent="0.25">
      <c r="C390" s="380"/>
      <c r="D390" s="379"/>
      <c r="E390" s="379"/>
      <c r="F390" s="379"/>
      <c r="G390" s="380"/>
    </row>
    <row r="391" spans="3:7" ht="15.75" x14ac:dyDescent="0.25">
      <c r="C391" s="380"/>
      <c r="D391" s="379"/>
      <c r="E391" s="379"/>
      <c r="F391" s="379"/>
      <c r="G391" s="380"/>
    </row>
    <row r="392" spans="3:7" ht="15.75" x14ac:dyDescent="0.25">
      <c r="C392" s="380"/>
      <c r="D392" s="379"/>
      <c r="E392" s="379"/>
      <c r="F392" s="379"/>
      <c r="G392" s="380"/>
    </row>
    <row r="393" spans="3:7" ht="15.75" x14ac:dyDescent="0.25">
      <c r="C393" s="380"/>
      <c r="D393" s="379"/>
      <c r="E393" s="379"/>
      <c r="F393" s="379"/>
      <c r="G393" s="380"/>
    </row>
    <row r="394" spans="3:7" ht="15.75" x14ac:dyDescent="0.25">
      <c r="C394" s="380"/>
      <c r="D394" s="379"/>
      <c r="E394" s="379"/>
      <c r="F394" s="379"/>
      <c r="G394" s="380"/>
    </row>
    <row r="395" spans="3:7" ht="15.75" x14ac:dyDescent="0.25">
      <c r="C395" s="380"/>
      <c r="D395" s="379"/>
      <c r="E395" s="379"/>
      <c r="F395" s="379"/>
      <c r="G395" s="380"/>
    </row>
    <row r="396" spans="3:7" ht="15.75" x14ac:dyDescent="0.25">
      <c r="C396" s="380"/>
      <c r="D396" s="379"/>
      <c r="E396" s="379"/>
      <c r="F396" s="379"/>
      <c r="G396" s="380"/>
    </row>
    <row r="397" spans="3:7" ht="15.75" x14ac:dyDescent="0.25">
      <c r="C397" s="380"/>
      <c r="D397" s="379"/>
      <c r="E397" s="379"/>
      <c r="F397" s="379"/>
      <c r="G397" s="380"/>
    </row>
    <row r="398" spans="3:7" ht="15.75" x14ac:dyDescent="0.25">
      <c r="C398" s="380"/>
      <c r="D398" s="379"/>
      <c r="E398" s="379"/>
      <c r="F398" s="379"/>
      <c r="G398" s="380"/>
    </row>
    <row r="399" spans="3:7" ht="15.75" x14ac:dyDescent="0.25">
      <c r="C399" s="380"/>
      <c r="D399" s="379"/>
      <c r="E399" s="379"/>
      <c r="F399" s="379"/>
      <c r="G399" s="380"/>
    </row>
    <row r="400" spans="3:7" ht="15.75" x14ac:dyDescent="0.25">
      <c r="C400" s="380"/>
      <c r="D400" s="379"/>
      <c r="E400" s="379"/>
      <c r="F400" s="379"/>
      <c r="G400" s="380"/>
    </row>
    <row r="401" spans="3:7" ht="15.75" x14ac:dyDescent="0.25">
      <c r="C401" s="380"/>
      <c r="D401" s="379"/>
      <c r="E401" s="379"/>
      <c r="F401" s="379"/>
      <c r="G401" s="380"/>
    </row>
    <row r="402" spans="3:7" ht="15.75" x14ac:dyDescent="0.25">
      <c r="C402" s="380"/>
      <c r="D402" s="379"/>
      <c r="E402" s="379"/>
      <c r="F402" s="379"/>
      <c r="G402" s="380"/>
    </row>
    <row r="403" spans="3:7" ht="15.75" x14ac:dyDescent="0.25">
      <c r="C403" s="380"/>
      <c r="D403" s="379"/>
      <c r="E403" s="379"/>
      <c r="F403" s="379"/>
      <c r="G403" s="380"/>
    </row>
    <row r="404" spans="3:7" ht="15.75" x14ac:dyDescent="0.25">
      <c r="C404" s="380"/>
      <c r="D404" s="379"/>
      <c r="E404" s="379"/>
      <c r="F404" s="379"/>
      <c r="G404" s="380"/>
    </row>
    <row r="405" spans="3:7" ht="15.75" x14ac:dyDescent="0.25">
      <c r="C405" s="380"/>
      <c r="D405" s="379"/>
      <c r="E405" s="379"/>
      <c r="F405" s="379"/>
      <c r="G405" s="380"/>
    </row>
    <row r="406" spans="3:7" ht="15.75" x14ac:dyDescent="0.25">
      <c r="C406" s="380"/>
      <c r="D406" s="379"/>
      <c r="E406" s="379"/>
      <c r="F406" s="379"/>
      <c r="G406" s="380"/>
    </row>
    <row r="407" spans="3:7" ht="15.75" x14ac:dyDescent="0.25">
      <c r="C407" s="380"/>
      <c r="D407" s="379"/>
      <c r="E407" s="379"/>
      <c r="F407" s="379"/>
      <c r="G407" s="380"/>
    </row>
    <row r="408" spans="3:7" ht="15.75" x14ac:dyDescent="0.25">
      <c r="C408" s="380"/>
      <c r="D408" s="379"/>
      <c r="E408" s="379"/>
      <c r="F408" s="379"/>
      <c r="G408" s="380"/>
    </row>
    <row r="409" spans="3:7" ht="15.75" x14ac:dyDescent="0.25">
      <c r="C409" s="380"/>
      <c r="D409" s="379"/>
      <c r="E409" s="379"/>
      <c r="F409" s="379"/>
      <c r="G409" s="380"/>
    </row>
    <row r="410" spans="3:7" ht="15.75" x14ac:dyDescent="0.25">
      <c r="C410" s="380"/>
      <c r="D410" s="379"/>
      <c r="E410" s="379"/>
      <c r="F410" s="379"/>
      <c r="G410" s="380"/>
    </row>
    <row r="411" spans="3:7" ht="15.75" x14ac:dyDescent="0.25">
      <c r="C411" s="380"/>
      <c r="D411" s="379"/>
      <c r="E411" s="379"/>
      <c r="F411" s="379"/>
      <c r="G411" s="380"/>
    </row>
    <row r="412" spans="3:7" ht="15.75" x14ac:dyDescent="0.25">
      <c r="C412" s="380"/>
      <c r="D412" s="379"/>
      <c r="E412" s="379"/>
      <c r="F412" s="379"/>
      <c r="G412" s="380"/>
    </row>
    <row r="413" spans="3:7" ht="15.75" x14ac:dyDescent="0.25">
      <c r="C413" s="380"/>
      <c r="D413" s="379"/>
      <c r="E413" s="379"/>
      <c r="F413" s="379"/>
      <c r="G413" s="380"/>
    </row>
    <row r="414" spans="3:7" ht="15.75" x14ac:dyDescent="0.25">
      <c r="C414" s="380"/>
      <c r="D414" s="379"/>
      <c r="E414" s="379"/>
      <c r="F414" s="379"/>
      <c r="G414" s="380"/>
    </row>
    <row r="415" spans="3:7" ht="15.75" x14ac:dyDescent="0.25">
      <c r="C415" s="380"/>
      <c r="D415" s="379"/>
      <c r="E415" s="379"/>
      <c r="F415" s="379"/>
      <c r="G415" s="380"/>
    </row>
    <row r="416" spans="3:7" ht="15.75" x14ac:dyDescent="0.25">
      <c r="C416" s="380"/>
      <c r="D416" s="379"/>
      <c r="E416" s="379"/>
      <c r="F416" s="379"/>
      <c r="G416" s="380"/>
    </row>
    <row r="417" spans="3:7" ht="15.75" x14ac:dyDescent="0.25">
      <c r="C417" s="380"/>
      <c r="D417" s="379"/>
      <c r="E417" s="379"/>
      <c r="F417" s="379"/>
      <c r="G417" s="380"/>
    </row>
    <row r="418" spans="3:7" ht="15.75" x14ac:dyDescent="0.25">
      <c r="C418" s="380"/>
      <c r="D418" s="379"/>
      <c r="E418" s="379"/>
      <c r="F418" s="379"/>
      <c r="G418" s="380"/>
    </row>
    <row r="419" spans="3:7" ht="15.75" x14ac:dyDescent="0.25">
      <c r="C419" s="380"/>
      <c r="D419" s="379"/>
      <c r="E419" s="379"/>
      <c r="F419" s="379"/>
      <c r="G419" s="380"/>
    </row>
    <row r="420" spans="3:7" ht="15.75" x14ac:dyDescent="0.25">
      <c r="C420" s="380"/>
      <c r="D420" s="379"/>
      <c r="E420" s="379"/>
      <c r="F420" s="379"/>
      <c r="G420" s="380"/>
    </row>
    <row r="421" spans="3:7" ht="15.75" x14ac:dyDescent="0.25">
      <c r="C421" s="380"/>
      <c r="D421" s="379"/>
      <c r="E421" s="379"/>
      <c r="F421" s="379"/>
      <c r="G421" s="380"/>
    </row>
    <row r="422" spans="3:7" ht="15.75" x14ac:dyDescent="0.25">
      <c r="C422" s="380"/>
      <c r="D422" s="379"/>
      <c r="E422" s="379"/>
      <c r="F422" s="379"/>
      <c r="G422" s="380"/>
    </row>
    <row r="423" spans="3:7" ht="15.75" x14ac:dyDescent="0.25">
      <c r="C423" s="380"/>
      <c r="D423" s="379"/>
      <c r="E423" s="379"/>
      <c r="F423" s="379"/>
      <c r="G423" s="380"/>
    </row>
    <row r="424" spans="3:7" ht="15.75" x14ac:dyDescent="0.25">
      <c r="C424" s="380"/>
      <c r="D424" s="379"/>
      <c r="E424" s="379"/>
      <c r="F424" s="379"/>
      <c r="G424" s="380"/>
    </row>
    <row r="425" spans="3:7" ht="15.75" x14ac:dyDescent="0.25">
      <c r="C425" s="380"/>
      <c r="D425" s="379"/>
      <c r="E425" s="379"/>
      <c r="F425" s="379"/>
      <c r="G425" s="380"/>
    </row>
    <row r="426" spans="3:7" ht="15.75" x14ac:dyDescent="0.25">
      <c r="C426" s="380"/>
      <c r="D426" s="379"/>
      <c r="E426" s="379"/>
      <c r="F426" s="379"/>
      <c r="G426" s="380"/>
    </row>
    <row r="427" spans="3:7" ht="15.75" x14ac:dyDescent="0.25">
      <c r="C427" s="380"/>
      <c r="D427" s="379"/>
      <c r="E427" s="379"/>
      <c r="F427" s="379"/>
      <c r="G427" s="380"/>
    </row>
    <row r="428" spans="3:7" ht="15.75" x14ac:dyDescent="0.25">
      <c r="C428" s="380"/>
      <c r="D428" s="379"/>
      <c r="E428" s="379"/>
      <c r="F428" s="379"/>
      <c r="G428" s="380"/>
    </row>
    <row r="429" spans="3:7" ht="15.75" x14ac:dyDescent="0.25">
      <c r="C429" s="380"/>
      <c r="D429" s="379"/>
      <c r="E429" s="379"/>
      <c r="F429" s="379"/>
      <c r="G429" s="380"/>
    </row>
    <row r="430" spans="3:7" ht="15.75" x14ac:dyDescent="0.25">
      <c r="C430" s="380"/>
      <c r="D430" s="379"/>
      <c r="E430" s="379"/>
      <c r="F430" s="379"/>
      <c r="G430" s="380"/>
    </row>
    <row r="431" spans="3:7" ht="15.75" x14ac:dyDescent="0.25">
      <c r="C431" s="380"/>
      <c r="D431" s="379"/>
      <c r="E431" s="379"/>
      <c r="F431" s="379"/>
      <c r="G431" s="380"/>
    </row>
    <row r="432" spans="3:7" ht="15.75" x14ac:dyDescent="0.25">
      <c r="C432" s="380"/>
      <c r="D432" s="379"/>
      <c r="E432" s="379"/>
      <c r="F432" s="379"/>
      <c r="G432" s="380"/>
    </row>
    <row r="433" spans="3:7" ht="15.75" x14ac:dyDescent="0.25">
      <c r="C433" s="380"/>
      <c r="D433" s="379"/>
      <c r="E433" s="379"/>
      <c r="F433" s="379"/>
      <c r="G433" s="380"/>
    </row>
    <row r="434" spans="3:7" ht="15.75" x14ac:dyDescent="0.25">
      <c r="C434" s="380"/>
      <c r="D434" s="379"/>
      <c r="E434" s="379"/>
      <c r="F434" s="379"/>
      <c r="G434" s="380"/>
    </row>
    <row r="435" spans="3:7" ht="15.75" x14ac:dyDescent="0.25">
      <c r="C435" s="380"/>
      <c r="D435" s="379"/>
      <c r="E435" s="379"/>
      <c r="F435" s="379"/>
      <c r="G435" s="380"/>
    </row>
    <row r="436" spans="3:7" ht="15.75" x14ac:dyDescent="0.25">
      <c r="C436" s="380"/>
      <c r="D436" s="379"/>
      <c r="E436" s="379"/>
      <c r="F436" s="379"/>
      <c r="G436" s="380"/>
    </row>
    <row r="437" spans="3:7" ht="15.75" x14ac:dyDescent="0.25">
      <c r="C437" s="380"/>
      <c r="D437" s="379"/>
      <c r="E437" s="379"/>
      <c r="F437" s="379"/>
      <c r="G437" s="380"/>
    </row>
    <row r="438" spans="3:7" ht="15.75" x14ac:dyDescent="0.25">
      <c r="C438" s="380"/>
      <c r="D438" s="379"/>
      <c r="E438" s="379"/>
      <c r="F438" s="379"/>
      <c r="G438" s="380"/>
    </row>
    <row r="439" spans="3:7" ht="15.75" x14ac:dyDescent="0.25">
      <c r="C439" s="380"/>
      <c r="D439" s="379"/>
      <c r="E439" s="379"/>
      <c r="F439" s="379"/>
      <c r="G439" s="380"/>
    </row>
    <row r="440" spans="3:7" ht="15.75" x14ac:dyDescent="0.25">
      <c r="C440" s="380"/>
      <c r="D440" s="379"/>
      <c r="E440" s="379"/>
      <c r="F440" s="379"/>
      <c r="G440" s="380"/>
    </row>
    <row r="441" spans="3:7" ht="15.75" x14ac:dyDescent="0.25">
      <c r="C441" s="380"/>
      <c r="D441" s="379"/>
      <c r="E441" s="379"/>
      <c r="F441" s="379"/>
      <c r="G441" s="380"/>
    </row>
    <row r="442" spans="3:7" ht="15.75" x14ac:dyDescent="0.25">
      <c r="C442" s="380"/>
      <c r="D442" s="379"/>
      <c r="E442" s="379"/>
      <c r="F442" s="379"/>
      <c r="G442" s="380"/>
    </row>
    <row r="443" spans="3:7" ht="15.75" x14ac:dyDescent="0.25">
      <c r="C443" s="380"/>
      <c r="D443" s="379"/>
      <c r="E443" s="379"/>
      <c r="F443" s="379"/>
      <c r="G443" s="380"/>
    </row>
    <row r="444" spans="3:7" ht="15.75" x14ac:dyDescent="0.25">
      <c r="C444" s="380"/>
      <c r="D444" s="379"/>
      <c r="E444" s="379"/>
      <c r="F444" s="379"/>
      <c r="G444" s="380"/>
    </row>
    <row r="445" spans="3:7" ht="15.75" x14ac:dyDescent="0.25">
      <c r="C445" s="380"/>
      <c r="D445" s="379"/>
      <c r="E445" s="379"/>
      <c r="F445" s="379"/>
      <c r="G445" s="380"/>
    </row>
    <row r="446" spans="3:7" ht="15.75" x14ac:dyDescent="0.25">
      <c r="C446" s="380"/>
      <c r="D446" s="379"/>
      <c r="E446" s="379"/>
      <c r="F446" s="379"/>
      <c r="G446" s="380"/>
    </row>
    <row r="447" spans="3:7" ht="15.75" x14ac:dyDescent="0.25">
      <c r="C447" s="380"/>
      <c r="D447" s="379"/>
      <c r="E447" s="379"/>
      <c r="F447" s="379"/>
      <c r="G447" s="380"/>
    </row>
    <row r="448" spans="3:7" ht="15.75" x14ac:dyDescent="0.25">
      <c r="C448" s="380"/>
      <c r="D448" s="379"/>
      <c r="E448" s="379"/>
      <c r="F448" s="379"/>
      <c r="G448" s="380"/>
    </row>
    <row r="449" spans="3:7" ht="15.75" x14ac:dyDescent="0.25">
      <c r="C449" s="380"/>
      <c r="D449" s="379"/>
      <c r="E449" s="379"/>
      <c r="F449" s="379"/>
      <c r="G449" s="380"/>
    </row>
    <row r="450" spans="3:7" ht="15.75" x14ac:dyDescent="0.25">
      <c r="C450" s="380"/>
      <c r="D450" s="379"/>
      <c r="E450" s="379"/>
      <c r="F450" s="379"/>
      <c r="G450" s="380"/>
    </row>
    <row r="451" spans="3:7" ht="15.75" x14ac:dyDescent="0.25">
      <c r="C451" s="380"/>
      <c r="D451" s="379"/>
      <c r="E451" s="379"/>
      <c r="F451" s="379"/>
      <c r="G451" s="380"/>
    </row>
    <row r="452" spans="3:7" ht="15.75" x14ac:dyDescent="0.25">
      <c r="C452" s="380"/>
      <c r="D452" s="379"/>
      <c r="E452" s="379"/>
      <c r="F452" s="379"/>
      <c r="G452" s="380"/>
    </row>
    <row r="453" spans="3:7" ht="15.75" x14ac:dyDescent="0.25">
      <c r="C453" s="380"/>
      <c r="D453" s="379"/>
      <c r="E453" s="379"/>
      <c r="F453" s="379"/>
      <c r="G453" s="380"/>
    </row>
    <row r="454" spans="3:7" ht="15.75" x14ac:dyDescent="0.25">
      <c r="C454" s="380"/>
      <c r="D454" s="379"/>
      <c r="E454" s="379"/>
      <c r="F454" s="379"/>
      <c r="G454" s="380"/>
    </row>
    <row r="455" spans="3:7" ht="15.75" x14ac:dyDescent="0.25">
      <c r="C455" s="380"/>
      <c r="D455" s="379"/>
      <c r="E455" s="379"/>
      <c r="F455" s="379"/>
      <c r="G455" s="380"/>
    </row>
    <row r="456" spans="3:7" ht="15.75" x14ac:dyDescent="0.25">
      <c r="C456" s="380"/>
      <c r="D456" s="379"/>
      <c r="E456" s="379"/>
      <c r="F456" s="379"/>
      <c r="G456" s="380"/>
    </row>
    <row r="457" spans="3:7" ht="15.75" x14ac:dyDescent="0.25">
      <c r="C457" s="380"/>
      <c r="D457" s="379"/>
      <c r="E457" s="379"/>
      <c r="F457" s="379"/>
      <c r="G457" s="380"/>
    </row>
    <row r="458" spans="3:7" ht="15.75" x14ac:dyDescent="0.25">
      <c r="C458" s="380"/>
      <c r="D458" s="379"/>
      <c r="E458" s="379"/>
      <c r="F458" s="379"/>
      <c r="G458" s="380"/>
    </row>
    <row r="459" spans="3:7" ht="15.75" x14ac:dyDescent="0.25">
      <c r="C459" s="380"/>
      <c r="D459" s="379"/>
      <c r="E459" s="379"/>
      <c r="F459" s="379"/>
      <c r="G459" s="380"/>
    </row>
    <row r="460" spans="3:7" ht="15.75" x14ac:dyDescent="0.25">
      <c r="C460" s="380"/>
      <c r="D460" s="379"/>
      <c r="E460" s="379"/>
      <c r="F460" s="379"/>
      <c r="G460" s="380"/>
    </row>
    <row r="461" spans="3:7" ht="15.75" x14ac:dyDescent="0.25">
      <c r="C461" s="380"/>
      <c r="D461" s="379"/>
      <c r="E461" s="379"/>
      <c r="F461" s="379"/>
      <c r="G461" s="380"/>
    </row>
    <row r="462" spans="3:7" ht="15.75" x14ac:dyDescent="0.25">
      <c r="C462" s="380"/>
      <c r="D462" s="379"/>
      <c r="E462" s="379"/>
      <c r="F462" s="379"/>
      <c r="G462" s="380"/>
    </row>
    <row r="463" spans="3:7" ht="15.75" x14ac:dyDescent="0.25">
      <c r="C463" s="380"/>
      <c r="D463" s="379"/>
      <c r="E463" s="379"/>
      <c r="F463" s="379"/>
      <c r="G463" s="380"/>
    </row>
    <row r="464" spans="3:7" ht="15.75" x14ac:dyDescent="0.25">
      <c r="C464" s="380"/>
      <c r="D464" s="379"/>
      <c r="E464" s="379"/>
      <c r="F464" s="379"/>
      <c r="G464" s="380"/>
    </row>
    <row r="465" spans="3:7" ht="15.75" x14ac:dyDescent="0.25">
      <c r="C465" s="380"/>
      <c r="D465" s="379"/>
      <c r="E465" s="379"/>
      <c r="F465" s="379"/>
      <c r="G465" s="380"/>
    </row>
    <row r="466" spans="3:7" ht="15.75" x14ac:dyDescent="0.25">
      <c r="C466" s="380"/>
      <c r="D466" s="379"/>
      <c r="E466" s="379"/>
      <c r="F466" s="379"/>
      <c r="G466" s="380"/>
    </row>
    <row r="467" spans="3:7" ht="15.75" x14ac:dyDescent="0.25">
      <c r="C467" s="380"/>
      <c r="D467" s="379"/>
      <c r="E467" s="379"/>
      <c r="F467" s="379"/>
      <c r="G467" s="380"/>
    </row>
    <row r="468" spans="3:7" ht="15.75" x14ac:dyDescent="0.25">
      <c r="C468" s="380"/>
      <c r="D468" s="379"/>
      <c r="E468" s="379"/>
      <c r="F468" s="379"/>
      <c r="G468" s="380"/>
    </row>
    <row r="469" spans="3:7" ht="15.75" x14ac:dyDescent="0.25">
      <c r="C469" s="380"/>
      <c r="D469" s="379"/>
      <c r="E469" s="379"/>
      <c r="F469" s="379"/>
      <c r="G469" s="380"/>
    </row>
    <row r="470" spans="3:7" ht="15.75" x14ac:dyDescent="0.25">
      <c r="C470" s="380"/>
      <c r="D470" s="379"/>
      <c r="E470" s="379"/>
      <c r="F470" s="379"/>
      <c r="G470" s="380"/>
    </row>
    <row r="471" spans="3:7" ht="15.75" x14ac:dyDescent="0.25">
      <c r="C471" s="380"/>
      <c r="D471" s="379"/>
      <c r="E471" s="379"/>
      <c r="F471" s="379"/>
      <c r="G471" s="380"/>
    </row>
    <row r="472" spans="3:7" ht="15.75" x14ac:dyDescent="0.25">
      <c r="C472" s="380"/>
      <c r="D472" s="379"/>
      <c r="E472" s="379"/>
      <c r="F472" s="379"/>
      <c r="G472" s="380"/>
    </row>
    <row r="473" spans="3:7" ht="15.75" x14ac:dyDescent="0.25">
      <c r="C473" s="380"/>
      <c r="D473" s="379"/>
      <c r="E473" s="379"/>
      <c r="F473" s="379"/>
      <c r="G473" s="380"/>
    </row>
    <row r="474" spans="3:7" ht="15.75" x14ac:dyDescent="0.25">
      <c r="C474" s="380"/>
      <c r="D474" s="379"/>
      <c r="E474" s="379"/>
      <c r="F474" s="379"/>
      <c r="G474" s="380"/>
    </row>
    <row r="475" spans="3:7" ht="15.75" x14ac:dyDescent="0.25">
      <c r="C475" s="380"/>
      <c r="D475" s="379"/>
      <c r="E475" s="379"/>
      <c r="F475" s="379"/>
      <c r="G475" s="380"/>
    </row>
    <row r="476" spans="3:7" ht="15.75" x14ac:dyDescent="0.25">
      <c r="C476" s="380"/>
      <c r="D476" s="379"/>
      <c r="E476" s="379"/>
      <c r="F476" s="379"/>
      <c r="G476" s="380"/>
    </row>
    <row r="477" spans="3:7" ht="15.75" x14ac:dyDescent="0.25">
      <c r="C477" s="380"/>
      <c r="D477" s="379"/>
      <c r="E477" s="379"/>
      <c r="F477" s="379"/>
      <c r="G477" s="380"/>
    </row>
    <row r="478" spans="3:7" ht="15.75" x14ac:dyDescent="0.25">
      <c r="C478" s="380"/>
      <c r="D478" s="379"/>
      <c r="E478" s="379"/>
      <c r="F478" s="379"/>
      <c r="G478" s="380"/>
    </row>
    <row r="479" spans="3:7" ht="15.75" x14ac:dyDescent="0.25">
      <c r="C479" s="380"/>
      <c r="D479" s="379"/>
      <c r="E479" s="379"/>
      <c r="F479" s="379"/>
      <c r="G479" s="380"/>
    </row>
    <row r="480" spans="3:7" ht="15.75" x14ac:dyDescent="0.25">
      <c r="C480" s="380"/>
      <c r="D480" s="379"/>
      <c r="E480" s="379"/>
      <c r="F480" s="379"/>
      <c r="G480" s="380"/>
    </row>
    <row r="481" spans="3:7" ht="15.75" x14ac:dyDescent="0.25">
      <c r="C481" s="380"/>
      <c r="D481" s="379"/>
      <c r="E481" s="379"/>
      <c r="F481" s="379"/>
      <c r="G481" s="380"/>
    </row>
    <row r="482" spans="3:7" ht="15.75" x14ac:dyDescent="0.25">
      <c r="C482" s="380"/>
      <c r="D482" s="379"/>
      <c r="E482" s="379"/>
      <c r="F482" s="379"/>
      <c r="G482" s="380"/>
    </row>
    <row r="483" spans="3:7" ht="15.75" x14ac:dyDescent="0.25">
      <c r="C483" s="380"/>
      <c r="D483" s="379"/>
      <c r="E483" s="379"/>
      <c r="F483" s="379"/>
      <c r="G483" s="380"/>
    </row>
    <row r="484" spans="3:7" ht="15.75" x14ac:dyDescent="0.25">
      <c r="C484" s="380"/>
      <c r="D484" s="379"/>
      <c r="E484" s="379"/>
      <c r="F484" s="379"/>
      <c r="G484" s="380"/>
    </row>
    <row r="485" spans="3:7" ht="15.75" x14ac:dyDescent="0.25">
      <c r="C485" s="380"/>
      <c r="D485" s="379"/>
      <c r="E485" s="379"/>
      <c r="F485" s="379"/>
      <c r="G485" s="380"/>
    </row>
    <row r="486" spans="3:7" ht="15.75" x14ac:dyDescent="0.25">
      <c r="C486" s="380"/>
      <c r="D486" s="379"/>
      <c r="E486" s="379"/>
      <c r="F486" s="379"/>
      <c r="G486" s="380"/>
    </row>
    <row r="487" spans="3:7" ht="15.75" x14ac:dyDescent="0.25">
      <c r="C487" s="380"/>
      <c r="D487" s="379"/>
      <c r="E487" s="379"/>
      <c r="F487" s="379"/>
      <c r="G487" s="380"/>
    </row>
    <row r="488" spans="3:7" ht="15.75" x14ac:dyDescent="0.25">
      <c r="C488" s="380"/>
      <c r="D488" s="379"/>
      <c r="E488" s="379"/>
      <c r="F488" s="379"/>
      <c r="G488" s="380"/>
    </row>
    <row r="489" spans="3:7" ht="15.75" x14ac:dyDescent="0.25">
      <c r="C489" s="380"/>
      <c r="D489" s="379"/>
      <c r="E489" s="379"/>
      <c r="F489" s="379"/>
      <c r="G489" s="380"/>
    </row>
    <row r="490" spans="3:7" ht="15.75" x14ac:dyDescent="0.25">
      <c r="C490" s="380"/>
      <c r="D490" s="379"/>
      <c r="E490" s="379"/>
      <c r="F490" s="379"/>
      <c r="G490" s="380"/>
    </row>
    <row r="491" spans="3:7" ht="15.75" x14ac:dyDescent="0.25">
      <c r="C491" s="380"/>
      <c r="D491" s="379"/>
      <c r="E491" s="379"/>
      <c r="F491" s="379"/>
      <c r="G491" s="380"/>
    </row>
    <row r="492" spans="3:7" ht="15.75" x14ac:dyDescent="0.25">
      <c r="C492" s="380"/>
      <c r="D492" s="379"/>
      <c r="E492" s="379"/>
      <c r="F492" s="379"/>
      <c r="G492" s="380"/>
    </row>
    <row r="493" spans="3:7" ht="15.75" x14ac:dyDescent="0.25">
      <c r="C493" s="380"/>
      <c r="D493" s="379"/>
      <c r="E493" s="379"/>
      <c r="F493" s="379"/>
      <c r="G493" s="380"/>
    </row>
    <row r="494" spans="3:7" ht="15.75" x14ac:dyDescent="0.25">
      <c r="C494" s="380"/>
      <c r="D494" s="379"/>
      <c r="E494" s="379"/>
      <c r="F494" s="379"/>
      <c r="G494" s="380"/>
    </row>
    <row r="495" spans="3:7" ht="15.75" x14ac:dyDescent="0.25">
      <c r="C495" s="380"/>
      <c r="D495" s="379"/>
      <c r="E495" s="379"/>
      <c r="F495" s="379"/>
      <c r="G495" s="380"/>
    </row>
    <row r="496" spans="3:7" ht="15.75" x14ac:dyDescent="0.25">
      <c r="C496" s="380"/>
      <c r="D496" s="379"/>
      <c r="E496" s="379"/>
      <c r="F496" s="379"/>
      <c r="G496" s="380"/>
    </row>
    <row r="497" spans="3:7" ht="15.75" x14ac:dyDescent="0.25">
      <c r="C497" s="380"/>
      <c r="D497" s="379"/>
      <c r="E497" s="379"/>
      <c r="F497" s="379"/>
      <c r="G497" s="380"/>
    </row>
    <row r="498" spans="3:7" ht="15.75" x14ac:dyDescent="0.25">
      <c r="C498" s="380"/>
      <c r="D498" s="379"/>
      <c r="E498" s="379"/>
      <c r="F498" s="379"/>
      <c r="G498" s="380"/>
    </row>
    <row r="499" spans="3:7" ht="15.75" x14ac:dyDescent="0.25">
      <c r="C499" s="380"/>
      <c r="D499" s="379"/>
      <c r="E499" s="379"/>
      <c r="F499" s="379"/>
      <c r="G499" s="380"/>
    </row>
    <row r="500" spans="3:7" ht="15.75" x14ac:dyDescent="0.25">
      <c r="C500" s="380"/>
      <c r="D500" s="379"/>
      <c r="E500" s="379"/>
      <c r="F500" s="379"/>
      <c r="G500" s="380"/>
    </row>
    <row r="501" spans="3:7" ht="15.75" x14ac:dyDescent="0.25">
      <c r="C501" s="380"/>
      <c r="D501" s="379"/>
      <c r="E501" s="379"/>
      <c r="F501" s="379"/>
      <c r="G501" s="380"/>
    </row>
    <row r="502" spans="3:7" ht="15.75" x14ac:dyDescent="0.25">
      <c r="C502" s="380"/>
      <c r="D502" s="379"/>
      <c r="E502" s="379"/>
      <c r="F502" s="379"/>
      <c r="G502" s="380"/>
    </row>
    <row r="503" spans="3:7" ht="15.75" x14ac:dyDescent="0.25">
      <c r="C503" s="380"/>
      <c r="D503" s="379"/>
      <c r="E503" s="379"/>
      <c r="F503" s="379"/>
      <c r="G503" s="380"/>
    </row>
    <row r="504" spans="3:7" ht="15.75" x14ac:dyDescent="0.25">
      <c r="C504" s="380"/>
      <c r="D504" s="379"/>
      <c r="E504" s="379"/>
      <c r="F504" s="379"/>
      <c r="G504" s="380"/>
    </row>
    <row r="505" spans="3:7" ht="15.75" x14ac:dyDescent="0.25">
      <c r="C505" s="380"/>
      <c r="D505" s="379"/>
      <c r="E505" s="379"/>
      <c r="F505" s="379"/>
      <c r="G505" s="380"/>
    </row>
    <row r="506" spans="3:7" ht="15.75" x14ac:dyDescent="0.25">
      <c r="C506" s="380"/>
      <c r="D506" s="379"/>
      <c r="E506" s="379"/>
      <c r="F506" s="379"/>
      <c r="G506" s="380"/>
    </row>
    <row r="507" spans="3:7" ht="15.75" x14ac:dyDescent="0.25">
      <c r="C507" s="380"/>
      <c r="D507" s="379"/>
      <c r="E507" s="379"/>
      <c r="F507" s="379"/>
      <c r="G507" s="380"/>
    </row>
    <row r="508" spans="3:7" ht="15.75" x14ac:dyDescent="0.25">
      <c r="C508" s="380"/>
      <c r="D508" s="379"/>
      <c r="E508" s="379"/>
      <c r="F508" s="379"/>
      <c r="G508" s="380"/>
    </row>
    <row r="509" spans="3:7" ht="15.75" x14ac:dyDescent="0.25">
      <c r="C509" s="380"/>
      <c r="D509" s="379"/>
      <c r="E509" s="379"/>
      <c r="F509" s="379"/>
      <c r="G509" s="380"/>
    </row>
    <row r="510" spans="3:7" ht="15.75" x14ac:dyDescent="0.25">
      <c r="C510" s="380"/>
      <c r="D510" s="379"/>
      <c r="E510" s="379"/>
      <c r="F510" s="379"/>
      <c r="G510" s="380"/>
    </row>
    <row r="511" spans="3:7" ht="15.75" x14ac:dyDescent="0.25">
      <c r="C511" s="380"/>
      <c r="D511" s="379"/>
      <c r="E511" s="379"/>
      <c r="F511" s="379"/>
      <c r="G511" s="380"/>
    </row>
    <row r="512" spans="3:7" ht="15.75" x14ac:dyDescent="0.25">
      <c r="C512" s="380"/>
      <c r="D512" s="379"/>
      <c r="E512" s="379"/>
      <c r="F512" s="379"/>
      <c r="G512" s="380"/>
    </row>
    <row r="513" spans="3:7" ht="15.75" x14ac:dyDescent="0.25">
      <c r="C513" s="380"/>
      <c r="D513" s="379"/>
      <c r="E513" s="379"/>
      <c r="F513" s="379"/>
      <c r="G513" s="380"/>
    </row>
    <row r="514" spans="3:7" ht="15.75" x14ac:dyDescent="0.25">
      <c r="C514" s="380"/>
      <c r="D514" s="379"/>
      <c r="E514" s="379"/>
      <c r="F514" s="379"/>
      <c r="G514" s="380"/>
    </row>
    <row r="515" spans="3:7" ht="15.75" x14ac:dyDescent="0.25">
      <c r="C515" s="380"/>
      <c r="D515" s="379"/>
      <c r="E515" s="379"/>
      <c r="F515" s="379"/>
      <c r="G515" s="380"/>
    </row>
    <row r="516" spans="3:7" ht="15.75" x14ac:dyDescent="0.25">
      <c r="C516" s="380"/>
      <c r="D516" s="379"/>
      <c r="E516" s="379"/>
      <c r="F516" s="379"/>
      <c r="G516" s="380"/>
    </row>
    <row r="517" spans="3:7" ht="15.75" x14ac:dyDescent="0.25">
      <c r="C517" s="380"/>
      <c r="D517" s="379"/>
      <c r="E517" s="379"/>
      <c r="F517" s="379"/>
      <c r="G517" s="380"/>
    </row>
    <row r="518" spans="3:7" ht="15.75" x14ac:dyDescent="0.25">
      <c r="C518" s="380"/>
      <c r="D518" s="379"/>
      <c r="E518" s="379"/>
      <c r="F518" s="379"/>
      <c r="G518" s="380"/>
    </row>
    <row r="519" spans="3:7" ht="15.75" x14ac:dyDescent="0.25">
      <c r="C519" s="380"/>
      <c r="D519" s="379"/>
      <c r="E519" s="379"/>
      <c r="F519" s="379"/>
      <c r="G519" s="380"/>
    </row>
    <row r="520" spans="3:7" ht="15.75" x14ac:dyDescent="0.25">
      <c r="C520" s="380"/>
      <c r="D520" s="379"/>
      <c r="E520" s="379"/>
      <c r="F520" s="379"/>
      <c r="G520" s="380"/>
    </row>
    <row r="521" spans="3:7" ht="15.75" x14ac:dyDescent="0.25">
      <c r="C521" s="380"/>
      <c r="D521" s="379"/>
      <c r="E521" s="379"/>
      <c r="F521" s="379"/>
      <c r="G521" s="380"/>
    </row>
    <row r="522" spans="3:7" ht="15.75" x14ac:dyDescent="0.25">
      <c r="C522" s="380"/>
      <c r="D522" s="379"/>
      <c r="E522" s="379"/>
      <c r="F522" s="379"/>
      <c r="G522" s="380"/>
    </row>
    <row r="523" spans="3:7" ht="15.75" x14ac:dyDescent="0.25">
      <c r="C523" s="380"/>
      <c r="D523" s="379"/>
      <c r="E523" s="379"/>
      <c r="F523" s="379"/>
      <c r="G523" s="380"/>
    </row>
    <row r="524" spans="3:7" ht="15.75" x14ac:dyDescent="0.25">
      <c r="C524" s="380"/>
      <c r="D524" s="379"/>
      <c r="E524" s="379"/>
      <c r="F524" s="379"/>
      <c r="G524" s="380"/>
    </row>
    <row r="525" spans="3:7" ht="15.75" x14ac:dyDescent="0.25">
      <c r="C525" s="380"/>
      <c r="D525" s="379"/>
      <c r="E525" s="379"/>
      <c r="F525" s="379"/>
      <c r="G525" s="380"/>
    </row>
    <row r="526" spans="3:7" ht="15.75" x14ac:dyDescent="0.25">
      <c r="C526" s="380"/>
      <c r="D526" s="379"/>
      <c r="E526" s="379"/>
      <c r="F526" s="379"/>
      <c r="G526" s="380"/>
    </row>
    <row r="527" spans="3:7" ht="15.75" x14ac:dyDescent="0.25">
      <c r="C527" s="380"/>
      <c r="D527" s="379"/>
      <c r="E527" s="379"/>
      <c r="F527" s="379"/>
      <c r="G527" s="380"/>
    </row>
    <row r="528" spans="3:7" ht="15.75" x14ac:dyDescent="0.25">
      <c r="C528" s="380"/>
      <c r="D528" s="379"/>
      <c r="E528" s="379"/>
      <c r="F528" s="379"/>
      <c r="G528" s="380"/>
    </row>
    <row r="529" spans="3:7" ht="15.75" x14ac:dyDescent="0.25">
      <c r="C529" s="380"/>
      <c r="D529" s="379"/>
      <c r="E529" s="379"/>
      <c r="F529" s="379"/>
      <c r="G529" s="380"/>
    </row>
    <row r="530" spans="3:7" ht="15.75" x14ac:dyDescent="0.25">
      <c r="C530" s="380"/>
      <c r="D530" s="379"/>
      <c r="E530" s="379"/>
      <c r="F530" s="379"/>
      <c r="G530" s="380"/>
    </row>
    <row r="531" spans="3:7" ht="15.75" x14ac:dyDescent="0.25">
      <c r="C531" s="380"/>
      <c r="D531" s="379"/>
      <c r="E531" s="379"/>
      <c r="F531" s="379"/>
      <c r="G531" s="380"/>
    </row>
    <row r="532" spans="3:7" ht="15.75" x14ac:dyDescent="0.25">
      <c r="C532" s="380"/>
      <c r="D532" s="379"/>
      <c r="E532" s="379"/>
      <c r="F532" s="379"/>
      <c r="G532" s="380"/>
    </row>
    <row r="533" spans="3:7" ht="15.75" x14ac:dyDescent="0.25">
      <c r="C533" s="380"/>
      <c r="D533" s="379"/>
      <c r="E533" s="379"/>
      <c r="F533" s="379"/>
      <c r="G533" s="380"/>
    </row>
    <row r="534" spans="3:7" ht="15.75" x14ac:dyDescent="0.25">
      <c r="C534" s="380"/>
      <c r="D534" s="379"/>
      <c r="E534" s="379"/>
      <c r="F534" s="379"/>
      <c r="G534" s="380"/>
    </row>
    <row r="535" spans="3:7" ht="15.75" x14ac:dyDescent="0.25">
      <c r="C535" s="380"/>
      <c r="D535" s="379"/>
      <c r="E535" s="379"/>
      <c r="F535" s="379"/>
      <c r="G535" s="380"/>
    </row>
    <row r="536" spans="3:7" ht="15.75" x14ac:dyDescent="0.25">
      <c r="C536" s="380"/>
      <c r="D536" s="379"/>
      <c r="E536" s="379"/>
      <c r="F536" s="379"/>
      <c r="G536" s="380"/>
    </row>
    <row r="537" spans="3:7" ht="15.75" x14ac:dyDescent="0.25">
      <c r="C537" s="380"/>
      <c r="D537" s="379"/>
      <c r="E537" s="379"/>
      <c r="F537" s="379"/>
      <c r="G537" s="380"/>
    </row>
    <row r="538" spans="3:7" ht="15.75" x14ac:dyDescent="0.25">
      <c r="C538" s="380"/>
      <c r="D538" s="379"/>
      <c r="E538" s="379"/>
      <c r="F538" s="379"/>
      <c r="G538" s="380"/>
    </row>
    <row r="539" spans="3:7" ht="15.75" x14ac:dyDescent="0.25">
      <c r="C539" s="380"/>
      <c r="D539" s="379"/>
      <c r="E539" s="379"/>
      <c r="F539" s="379"/>
      <c r="G539" s="380"/>
    </row>
    <row r="540" spans="3:7" ht="15.75" x14ac:dyDescent="0.25">
      <c r="C540" s="380"/>
      <c r="D540" s="379"/>
      <c r="E540" s="379"/>
      <c r="F540" s="379"/>
      <c r="G540" s="380"/>
    </row>
    <row r="541" spans="3:7" ht="15.75" x14ac:dyDescent="0.25">
      <c r="C541" s="380"/>
      <c r="D541" s="379"/>
      <c r="E541" s="379"/>
      <c r="F541" s="379"/>
      <c r="G541" s="380"/>
    </row>
    <row r="542" spans="3:7" ht="15.75" x14ac:dyDescent="0.25">
      <c r="C542" s="380"/>
      <c r="D542" s="379"/>
      <c r="E542" s="379"/>
      <c r="F542" s="379"/>
      <c r="G542" s="380"/>
    </row>
    <row r="543" spans="3:7" ht="15.75" x14ac:dyDescent="0.25">
      <c r="C543" s="380"/>
      <c r="D543" s="379"/>
      <c r="E543" s="379"/>
      <c r="F543" s="379"/>
      <c r="G543" s="380"/>
    </row>
    <row r="544" spans="3:7" ht="15.75" x14ac:dyDescent="0.25">
      <c r="C544" s="380"/>
      <c r="D544" s="379"/>
      <c r="E544" s="379"/>
      <c r="F544" s="379"/>
      <c r="G544" s="380"/>
    </row>
    <row r="545" spans="3:7" ht="15.75" x14ac:dyDescent="0.25">
      <c r="C545" s="380"/>
      <c r="D545" s="379"/>
      <c r="E545" s="379"/>
      <c r="F545" s="379"/>
      <c r="G545" s="380"/>
    </row>
    <row r="546" spans="3:7" ht="15.75" x14ac:dyDescent="0.25">
      <c r="C546" s="380"/>
      <c r="D546" s="379"/>
      <c r="E546" s="379"/>
      <c r="F546" s="379"/>
      <c r="G546" s="380"/>
    </row>
    <row r="547" spans="3:7" ht="15.75" x14ac:dyDescent="0.25">
      <c r="C547" s="380"/>
      <c r="D547" s="379"/>
      <c r="E547" s="379"/>
      <c r="F547" s="379"/>
      <c r="G547" s="380"/>
    </row>
    <row r="548" spans="3:7" ht="15.75" x14ac:dyDescent="0.25">
      <c r="C548" s="380"/>
      <c r="D548" s="379"/>
      <c r="E548" s="379"/>
      <c r="F548" s="379"/>
      <c r="G548" s="380"/>
    </row>
    <row r="549" spans="3:7" ht="15.75" x14ac:dyDescent="0.25">
      <c r="C549" s="380"/>
      <c r="D549" s="379"/>
      <c r="E549" s="379"/>
      <c r="F549" s="379"/>
      <c r="G549" s="380"/>
    </row>
    <row r="550" spans="3:7" ht="15.75" x14ac:dyDescent="0.25">
      <c r="C550" s="380"/>
      <c r="D550" s="379"/>
      <c r="E550" s="379"/>
      <c r="F550" s="379"/>
      <c r="G550" s="380"/>
    </row>
    <row r="551" spans="3:7" ht="15.75" x14ac:dyDescent="0.25">
      <c r="C551" s="380"/>
      <c r="D551" s="379"/>
      <c r="E551" s="379"/>
      <c r="F551" s="379"/>
      <c r="G551" s="380"/>
    </row>
    <row r="552" spans="3:7" ht="15.75" x14ac:dyDescent="0.25">
      <c r="C552" s="380"/>
      <c r="D552" s="379"/>
      <c r="E552" s="379"/>
      <c r="F552" s="379"/>
      <c r="G552" s="380"/>
    </row>
    <row r="553" spans="3:7" ht="15.75" x14ac:dyDescent="0.25">
      <c r="C553" s="380"/>
      <c r="D553" s="379"/>
      <c r="E553" s="379"/>
      <c r="F553" s="379"/>
      <c r="G553" s="380"/>
    </row>
    <row r="554" spans="3:7" ht="15.75" x14ac:dyDescent="0.25">
      <c r="C554" s="380"/>
      <c r="D554" s="379"/>
      <c r="E554" s="379"/>
      <c r="F554" s="379"/>
      <c r="G554" s="380"/>
    </row>
    <row r="555" spans="3:7" ht="15.75" x14ac:dyDescent="0.25">
      <c r="C555" s="380"/>
      <c r="D555" s="379"/>
      <c r="E555" s="379"/>
      <c r="F555" s="379"/>
      <c r="G555" s="380"/>
    </row>
    <row r="556" spans="3:7" ht="15.75" x14ac:dyDescent="0.25">
      <c r="C556" s="380"/>
      <c r="D556" s="379"/>
      <c r="E556" s="379"/>
      <c r="F556" s="379"/>
      <c r="G556" s="380"/>
    </row>
    <row r="557" spans="3:7" ht="15.75" x14ac:dyDescent="0.25">
      <c r="C557" s="380"/>
      <c r="D557" s="379"/>
      <c r="E557" s="379"/>
      <c r="F557" s="379"/>
      <c r="G557" s="380"/>
    </row>
    <row r="558" spans="3:7" ht="15.75" x14ac:dyDescent="0.25">
      <c r="C558" s="380"/>
      <c r="D558" s="379"/>
      <c r="E558" s="379"/>
      <c r="F558" s="379"/>
      <c r="G558" s="380"/>
    </row>
    <row r="559" spans="3:7" ht="15.75" x14ac:dyDescent="0.25">
      <c r="C559" s="380"/>
      <c r="D559" s="379"/>
      <c r="E559" s="379"/>
      <c r="F559" s="379"/>
      <c r="G559" s="380"/>
    </row>
    <row r="560" spans="3:7" ht="15.75" x14ac:dyDescent="0.25">
      <c r="C560" s="380"/>
      <c r="D560" s="379"/>
      <c r="E560" s="379"/>
      <c r="F560" s="379"/>
      <c r="G560" s="380"/>
    </row>
    <row r="561" spans="3:7" ht="15.75" x14ac:dyDescent="0.25">
      <c r="C561" s="380"/>
      <c r="D561" s="379"/>
      <c r="E561" s="379"/>
      <c r="F561" s="379"/>
      <c r="G561" s="380"/>
    </row>
    <row r="562" spans="3:7" ht="15.75" x14ac:dyDescent="0.25">
      <c r="C562" s="380"/>
      <c r="D562" s="379"/>
      <c r="E562" s="379"/>
      <c r="F562" s="379"/>
      <c r="G562" s="380"/>
    </row>
    <row r="563" spans="3:7" ht="15.75" x14ac:dyDescent="0.25">
      <c r="C563" s="380"/>
      <c r="D563" s="379"/>
      <c r="E563" s="379"/>
      <c r="F563" s="379"/>
      <c r="G563" s="380"/>
    </row>
    <row r="564" spans="3:7" ht="15.75" x14ac:dyDescent="0.25">
      <c r="C564" s="380"/>
      <c r="D564" s="379"/>
      <c r="E564" s="379"/>
      <c r="F564" s="379"/>
      <c r="G564" s="380"/>
    </row>
    <row r="565" spans="3:7" ht="15.75" x14ac:dyDescent="0.25">
      <c r="C565" s="380"/>
      <c r="D565" s="379"/>
      <c r="E565" s="379"/>
      <c r="F565" s="379"/>
      <c r="G565" s="380"/>
    </row>
    <row r="566" spans="3:7" ht="15.75" x14ac:dyDescent="0.25">
      <c r="C566" s="380"/>
      <c r="D566" s="379"/>
      <c r="E566" s="379"/>
      <c r="F566" s="379"/>
      <c r="G566" s="380"/>
    </row>
    <row r="567" spans="3:7" ht="15.75" x14ac:dyDescent="0.25">
      <c r="C567" s="380"/>
      <c r="D567" s="379"/>
      <c r="E567" s="379"/>
      <c r="F567" s="379"/>
      <c r="G567" s="380"/>
    </row>
    <row r="568" spans="3:7" ht="15.75" x14ac:dyDescent="0.25">
      <c r="C568" s="380"/>
      <c r="D568" s="379"/>
      <c r="E568" s="379"/>
      <c r="F568" s="379"/>
      <c r="G568" s="380"/>
    </row>
    <row r="569" spans="3:7" ht="15.75" x14ac:dyDescent="0.25">
      <c r="C569" s="380"/>
      <c r="D569" s="379"/>
      <c r="E569" s="379"/>
      <c r="F569" s="379"/>
      <c r="G569" s="380"/>
    </row>
    <row r="570" spans="3:7" ht="15.75" x14ac:dyDescent="0.25">
      <c r="C570" s="380"/>
      <c r="D570" s="379"/>
      <c r="E570" s="379"/>
      <c r="F570" s="379"/>
      <c r="G570" s="380"/>
    </row>
    <row r="571" spans="3:7" ht="15.75" x14ac:dyDescent="0.25">
      <c r="C571" s="380"/>
      <c r="D571" s="379"/>
      <c r="E571" s="379"/>
      <c r="F571" s="379"/>
      <c r="G571" s="380"/>
    </row>
    <row r="572" spans="3:7" ht="15.75" x14ac:dyDescent="0.25">
      <c r="C572" s="380"/>
      <c r="D572" s="379"/>
      <c r="E572" s="379"/>
      <c r="F572" s="379"/>
      <c r="G572" s="380"/>
    </row>
    <row r="573" spans="3:7" ht="15.75" x14ac:dyDescent="0.25">
      <c r="C573" s="380"/>
      <c r="D573" s="379"/>
      <c r="E573" s="379"/>
      <c r="F573" s="379"/>
      <c r="G573" s="380"/>
    </row>
    <row r="574" spans="3:7" ht="15.75" x14ac:dyDescent="0.25">
      <c r="C574" s="380"/>
      <c r="D574" s="379"/>
      <c r="E574" s="379"/>
      <c r="F574" s="379"/>
      <c r="G574" s="380"/>
    </row>
    <row r="575" spans="3:7" ht="15.75" x14ac:dyDescent="0.25">
      <c r="C575" s="380"/>
      <c r="D575" s="379"/>
      <c r="E575" s="379"/>
      <c r="F575" s="379"/>
      <c r="G575" s="380"/>
    </row>
    <row r="576" spans="3:7" ht="15.75" x14ac:dyDescent="0.25">
      <c r="C576" s="380"/>
      <c r="D576" s="379"/>
      <c r="E576" s="379"/>
      <c r="F576" s="379"/>
      <c r="G576" s="380"/>
    </row>
    <row r="577" spans="3:7" ht="15.75" x14ac:dyDescent="0.25">
      <c r="C577" s="380"/>
      <c r="D577" s="379"/>
      <c r="E577" s="379"/>
      <c r="F577" s="379"/>
      <c r="G577" s="380"/>
    </row>
    <row r="578" spans="3:7" ht="15.75" x14ac:dyDescent="0.25">
      <c r="C578" s="380"/>
      <c r="D578" s="379"/>
      <c r="E578" s="379"/>
      <c r="F578" s="379"/>
      <c r="G578" s="380"/>
    </row>
    <row r="579" spans="3:7" ht="15.75" x14ac:dyDescent="0.25">
      <c r="C579" s="380"/>
      <c r="D579" s="379"/>
      <c r="E579" s="379"/>
      <c r="F579" s="379"/>
      <c r="G579" s="380"/>
    </row>
    <row r="580" spans="3:7" ht="15.75" x14ac:dyDescent="0.25">
      <c r="C580" s="380"/>
      <c r="D580" s="379"/>
      <c r="E580" s="379"/>
      <c r="F580" s="379"/>
      <c r="G580" s="380"/>
    </row>
    <row r="581" spans="3:7" ht="15.75" x14ac:dyDescent="0.25">
      <c r="C581" s="380"/>
      <c r="D581" s="379"/>
      <c r="E581" s="379"/>
      <c r="F581" s="379"/>
      <c r="G581" s="380"/>
    </row>
    <row r="582" spans="3:7" ht="15.75" x14ac:dyDescent="0.25">
      <c r="C582" s="380"/>
      <c r="D582" s="379"/>
      <c r="E582" s="379"/>
      <c r="F582" s="379"/>
      <c r="G582" s="380"/>
    </row>
    <row r="583" spans="3:7" ht="15.75" x14ac:dyDescent="0.25">
      <c r="C583" s="380"/>
      <c r="D583" s="379"/>
      <c r="E583" s="379"/>
      <c r="F583" s="379"/>
      <c r="G583" s="380"/>
    </row>
    <row r="584" spans="3:7" ht="15.75" x14ac:dyDescent="0.25">
      <c r="C584" s="380"/>
      <c r="D584" s="379"/>
      <c r="E584" s="379"/>
      <c r="F584" s="379"/>
      <c r="G584" s="380"/>
    </row>
    <row r="585" spans="3:7" ht="15.75" x14ac:dyDescent="0.25">
      <c r="C585" s="380"/>
      <c r="D585" s="379"/>
      <c r="E585" s="379"/>
      <c r="F585" s="379"/>
      <c r="G585" s="380"/>
    </row>
    <row r="586" spans="3:7" ht="15.75" x14ac:dyDescent="0.25">
      <c r="C586" s="380"/>
      <c r="D586" s="379"/>
      <c r="E586" s="379"/>
      <c r="F586" s="379"/>
      <c r="G586" s="380"/>
    </row>
    <row r="587" spans="3:7" ht="15.75" x14ac:dyDescent="0.25">
      <c r="C587" s="380"/>
      <c r="D587" s="379"/>
      <c r="E587" s="379"/>
      <c r="F587" s="379"/>
      <c r="G587" s="380"/>
    </row>
    <row r="588" spans="3:7" ht="15.75" x14ac:dyDescent="0.25">
      <c r="C588" s="380"/>
      <c r="D588" s="379"/>
      <c r="E588" s="379"/>
      <c r="F588" s="379"/>
      <c r="G588" s="380"/>
    </row>
    <row r="589" spans="3:7" ht="15.75" x14ac:dyDescent="0.25">
      <c r="C589" s="380"/>
      <c r="D589" s="379"/>
      <c r="E589" s="379"/>
      <c r="F589" s="379"/>
      <c r="G589" s="380"/>
    </row>
    <row r="590" spans="3:7" ht="15.75" x14ac:dyDescent="0.25">
      <c r="C590" s="380"/>
      <c r="D590" s="379"/>
      <c r="E590" s="379"/>
      <c r="F590" s="379"/>
      <c r="G590" s="380"/>
    </row>
    <row r="591" spans="3:7" ht="15.75" x14ac:dyDescent="0.25">
      <c r="C591" s="380"/>
      <c r="D591" s="379"/>
      <c r="E591" s="379"/>
      <c r="F591" s="379"/>
      <c r="G591" s="380"/>
    </row>
    <row r="592" spans="3:7" ht="15.75" x14ac:dyDescent="0.25">
      <c r="C592" s="380"/>
      <c r="D592" s="379"/>
      <c r="E592" s="379"/>
      <c r="F592" s="379"/>
      <c r="G592" s="380"/>
    </row>
    <row r="593" spans="3:7" ht="15.75" x14ac:dyDescent="0.25">
      <c r="C593" s="380"/>
      <c r="D593" s="379"/>
      <c r="E593" s="379"/>
      <c r="F593" s="379"/>
      <c r="G593" s="380"/>
    </row>
    <row r="594" spans="3:7" ht="15.75" x14ac:dyDescent="0.25">
      <c r="C594" s="380"/>
      <c r="D594" s="379"/>
      <c r="E594" s="379"/>
      <c r="F594" s="379"/>
      <c r="G594" s="380"/>
    </row>
    <row r="595" spans="3:7" ht="15.75" x14ac:dyDescent="0.25">
      <c r="C595" s="380"/>
      <c r="D595" s="379"/>
      <c r="E595" s="379"/>
      <c r="F595" s="379"/>
      <c r="G595" s="380"/>
    </row>
    <row r="596" spans="3:7" ht="15.75" x14ac:dyDescent="0.25">
      <c r="C596" s="380"/>
      <c r="D596" s="379"/>
      <c r="E596" s="379"/>
      <c r="F596" s="379"/>
      <c r="G596" s="380"/>
    </row>
    <row r="597" spans="3:7" ht="15.75" x14ac:dyDescent="0.25">
      <c r="C597" s="380"/>
      <c r="D597" s="379"/>
      <c r="E597" s="379"/>
      <c r="F597" s="379"/>
      <c r="G597" s="380"/>
    </row>
    <row r="598" spans="3:7" ht="15.75" x14ac:dyDescent="0.25">
      <c r="C598" s="380"/>
      <c r="D598" s="379"/>
      <c r="E598" s="379"/>
      <c r="F598" s="379"/>
      <c r="G598" s="380"/>
    </row>
    <row r="599" spans="3:7" ht="15.75" x14ac:dyDescent="0.25">
      <c r="C599" s="380"/>
      <c r="D599" s="379"/>
      <c r="E599" s="379"/>
      <c r="F599" s="379"/>
      <c r="G599" s="380"/>
    </row>
    <row r="600" spans="3:7" ht="15.75" x14ac:dyDescent="0.25">
      <c r="C600" s="380"/>
      <c r="D600" s="379"/>
      <c r="E600" s="379"/>
      <c r="F600" s="379"/>
      <c r="G600" s="380"/>
    </row>
    <row r="601" spans="3:7" ht="15.75" x14ac:dyDescent="0.25">
      <c r="C601" s="380"/>
      <c r="D601" s="379"/>
      <c r="E601" s="379"/>
      <c r="F601" s="379"/>
      <c r="G601" s="380"/>
    </row>
    <row r="602" spans="3:7" ht="15.75" x14ac:dyDescent="0.25">
      <c r="C602" s="380"/>
      <c r="D602" s="379"/>
      <c r="E602" s="379"/>
      <c r="F602" s="379"/>
      <c r="G602" s="380"/>
    </row>
    <row r="603" spans="3:7" ht="15.75" x14ac:dyDescent="0.25">
      <c r="C603" s="380"/>
      <c r="D603" s="379"/>
      <c r="E603" s="379"/>
      <c r="F603" s="379"/>
      <c r="G603" s="380"/>
    </row>
    <row r="604" spans="3:7" ht="15.75" x14ac:dyDescent="0.25">
      <c r="C604" s="380"/>
      <c r="D604" s="379"/>
      <c r="E604" s="379"/>
      <c r="F604" s="379"/>
      <c r="G604" s="380"/>
    </row>
    <row r="605" spans="3:7" ht="15.75" x14ac:dyDescent="0.25">
      <c r="C605" s="380"/>
      <c r="D605" s="379"/>
      <c r="E605" s="379"/>
      <c r="F605" s="379"/>
      <c r="G605" s="380"/>
    </row>
    <row r="606" spans="3:7" ht="15.75" x14ac:dyDescent="0.25">
      <c r="C606" s="380"/>
      <c r="D606" s="379"/>
      <c r="E606" s="379"/>
      <c r="F606" s="379"/>
      <c r="G606" s="380"/>
    </row>
    <row r="607" spans="3:7" ht="15.75" x14ac:dyDescent="0.25">
      <c r="C607" s="380"/>
      <c r="D607" s="379"/>
      <c r="E607" s="379"/>
      <c r="F607" s="379"/>
      <c r="G607" s="380"/>
    </row>
    <row r="608" spans="3:7" ht="15.75" x14ac:dyDescent="0.25">
      <c r="C608" s="380"/>
      <c r="D608" s="379"/>
      <c r="E608" s="379"/>
      <c r="F608" s="379"/>
      <c r="G608" s="380"/>
    </row>
    <row r="609" spans="3:7" ht="15.75" x14ac:dyDescent="0.25">
      <c r="C609" s="380"/>
      <c r="D609" s="379"/>
      <c r="E609" s="379"/>
      <c r="F609" s="379"/>
      <c r="G609" s="380"/>
    </row>
    <row r="610" spans="3:7" ht="15.75" x14ac:dyDescent="0.25">
      <c r="C610" s="380"/>
      <c r="D610" s="379"/>
      <c r="E610" s="379"/>
      <c r="F610" s="379"/>
      <c r="G610" s="380"/>
    </row>
    <row r="611" spans="3:7" ht="15.75" x14ac:dyDescent="0.25">
      <c r="C611" s="380"/>
      <c r="D611" s="379"/>
      <c r="E611" s="379"/>
      <c r="F611" s="379"/>
      <c r="G611" s="380"/>
    </row>
    <row r="612" spans="3:7" ht="15.75" x14ac:dyDescent="0.25">
      <c r="C612" s="380"/>
      <c r="D612" s="379"/>
      <c r="E612" s="379"/>
      <c r="F612" s="379"/>
      <c r="G612" s="380"/>
    </row>
    <row r="613" spans="3:7" ht="15.75" x14ac:dyDescent="0.25">
      <c r="C613" s="380"/>
      <c r="D613" s="379"/>
      <c r="E613" s="379"/>
      <c r="F613" s="379"/>
      <c r="G613" s="380"/>
    </row>
    <row r="614" spans="3:7" ht="15.75" x14ac:dyDescent="0.25">
      <c r="C614" s="380"/>
      <c r="D614" s="379"/>
      <c r="E614" s="379"/>
      <c r="F614" s="379"/>
      <c r="G614" s="380"/>
    </row>
    <row r="615" spans="3:7" ht="15.75" x14ac:dyDescent="0.25">
      <c r="C615" s="380"/>
      <c r="D615" s="379"/>
      <c r="E615" s="379"/>
      <c r="F615" s="379"/>
      <c r="G615" s="380"/>
    </row>
    <row r="616" spans="3:7" ht="15.75" x14ac:dyDescent="0.25">
      <c r="C616" s="380"/>
      <c r="D616" s="379"/>
      <c r="E616" s="379"/>
      <c r="F616" s="379"/>
      <c r="G616" s="380"/>
    </row>
    <row r="617" spans="3:7" ht="15.75" x14ac:dyDescent="0.25">
      <c r="C617" s="380"/>
      <c r="D617" s="379"/>
      <c r="E617" s="379"/>
      <c r="F617" s="379"/>
      <c r="G617" s="380"/>
    </row>
    <row r="618" spans="3:7" ht="15.75" x14ac:dyDescent="0.25">
      <c r="C618" s="380"/>
      <c r="D618" s="379"/>
      <c r="E618" s="379"/>
      <c r="F618" s="379"/>
      <c r="G618" s="380"/>
    </row>
    <row r="619" spans="3:7" ht="15.75" x14ac:dyDescent="0.25">
      <c r="C619" s="380"/>
      <c r="D619" s="379"/>
      <c r="E619" s="379"/>
      <c r="F619" s="379"/>
      <c r="G619" s="380"/>
    </row>
    <row r="620" spans="3:7" ht="15.75" x14ac:dyDescent="0.25">
      <c r="C620" s="380"/>
      <c r="D620" s="379"/>
      <c r="E620" s="379"/>
      <c r="F620" s="379"/>
      <c r="G620" s="380"/>
    </row>
    <row r="621" spans="3:7" ht="15.75" x14ac:dyDescent="0.25">
      <c r="C621" s="380"/>
      <c r="D621" s="379"/>
      <c r="E621" s="379"/>
      <c r="F621" s="379"/>
      <c r="G621" s="380"/>
    </row>
    <row r="622" spans="3:7" ht="15.75" x14ac:dyDescent="0.25">
      <c r="C622" s="380"/>
      <c r="D622" s="379"/>
      <c r="E622" s="379"/>
      <c r="F622" s="379"/>
      <c r="G622" s="380"/>
    </row>
    <row r="623" spans="3:7" ht="15.75" x14ac:dyDescent="0.25">
      <c r="C623" s="380"/>
      <c r="D623" s="379"/>
      <c r="E623" s="379"/>
      <c r="F623" s="379"/>
      <c r="G623" s="380"/>
    </row>
    <row r="624" spans="3:7" ht="15.75" x14ac:dyDescent="0.25">
      <c r="C624" s="380"/>
      <c r="D624" s="379"/>
      <c r="E624" s="379"/>
      <c r="F624" s="379"/>
      <c r="G624" s="380"/>
    </row>
    <row r="625" spans="3:7" ht="15.75" x14ac:dyDescent="0.25">
      <c r="C625" s="380"/>
      <c r="D625" s="379"/>
      <c r="E625" s="379"/>
      <c r="F625" s="379"/>
      <c r="G625" s="380"/>
    </row>
    <row r="626" spans="3:7" ht="15.75" x14ac:dyDescent="0.25">
      <c r="C626" s="380"/>
      <c r="D626" s="379"/>
      <c r="E626" s="379"/>
      <c r="F626" s="379"/>
      <c r="G626" s="380"/>
    </row>
    <row r="627" spans="3:7" ht="15.75" x14ac:dyDescent="0.25">
      <c r="C627" s="380"/>
      <c r="D627" s="379"/>
      <c r="E627" s="379"/>
      <c r="F627" s="379"/>
      <c r="G627" s="380"/>
    </row>
    <row r="628" spans="3:7" ht="15.75" x14ac:dyDescent="0.25">
      <c r="C628" s="380"/>
      <c r="D628" s="379"/>
      <c r="E628" s="379"/>
      <c r="F628" s="379"/>
      <c r="G628" s="380"/>
    </row>
    <row r="629" spans="3:7" ht="15.75" x14ac:dyDescent="0.25">
      <c r="C629" s="380"/>
      <c r="D629" s="379"/>
      <c r="E629" s="379"/>
      <c r="F629" s="379"/>
      <c r="G629" s="380"/>
    </row>
    <row r="630" spans="3:7" ht="15.75" x14ac:dyDescent="0.25">
      <c r="C630" s="380"/>
      <c r="D630" s="379"/>
      <c r="E630" s="379"/>
      <c r="F630" s="379"/>
      <c r="G630" s="380"/>
    </row>
    <row r="631" spans="3:7" ht="15.75" x14ac:dyDescent="0.25">
      <c r="C631" s="380"/>
      <c r="D631" s="379"/>
      <c r="E631" s="379"/>
      <c r="F631" s="379"/>
      <c r="G631" s="380"/>
    </row>
    <row r="632" spans="3:7" ht="15.75" x14ac:dyDescent="0.25">
      <c r="C632" s="380"/>
      <c r="D632" s="379"/>
      <c r="E632" s="379"/>
      <c r="F632" s="379"/>
      <c r="G632" s="380"/>
    </row>
    <row r="633" spans="3:7" ht="15.75" x14ac:dyDescent="0.25">
      <c r="C633" s="380"/>
      <c r="D633" s="379"/>
      <c r="E633" s="379"/>
      <c r="F633" s="379"/>
      <c r="G633" s="380"/>
    </row>
    <row r="634" spans="3:7" ht="15.75" x14ac:dyDescent="0.25">
      <c r="C634" s="380"/>
      <c r="D634" s="379"/>
      <c r="E634" s="379"/>
      <c r="F634" s="379"/>
      <c r="G634" s="380"/>
    </row>
    <row r="635" spans="3:7" ht="15.75" x14ac:dyDescent="0.25">
      <c r="E635" s="379"/>
      <c r="F635" s="379"/>
      <c r="G635" s="380"/>
    </row>
    <row r="636" spans="3:7" ht="15.75" x14ac:dyDescent="0.25">
      <c r="E636" s="379"/>
      <c r="F636" s="379"/>
    </row>
  </sheetData>
  <sheetProtection algorithmName="SHA-512" hashValue="osKZR3EHVZjo7R1ipsrVt6dp/FE0ZBuCWUc7gabGcvcSi0NB+DemcmCYn3enCexr6XBIRL4DVWliNilpCPvv7A==" saltValue="JA0IyfenXsnj6pzvrvMUHA==" spinCount="100000" sheet="1" objects="1" scenarios="1"/>
  <mergeCells count="24">
    <mergeCell ref="B2:G2"/>
    <mergeCell ref="B48:B49"/>
    <mergeCell ref="B53:B55"/>
    <mergeCell ref="E48:F48"/>
    <mergeCell ref="E53:F55"/>
    <mergeCell ref="E49:F49"/>
    <mergeCell ref="C13:F13"/>
    <mergeCell ref="C7:F8"/>
    <mergeCell ref="B9:F9"/>
    <mergeCell ref="C57:C58"/>
    <mergeCell ref="E50:F50"/>
    <mergeCell ref="E58:F58"/>
    <mergeCell ref="I35:M36"/>
    <mergeCell ref="C47:F47"/>
    <mergeCell ref="I33:K33"/>
    <mergeCell ref="L33:M33"/>
    <mergeCell ref="I32:K32"/>
    <mergeCell ref="I29:K29"/>
    <mergeCell ref="I23:M24"/>
    <mergeCell ref="I25:M26"/>
    <mergeCell ref="I27:M27"/>
    <mergeCell ref="I30:K31"/>
    <mergeCell ref="L30:M31"/>
    <mergeCell ref="L29:M29"/>
  </mergeCells>
  <dataValidations xWindow="233" yWindow="484" count="16">
    <dataValidation type="list" allowBlank="1" showInputMessage="1" showErrorMessage="1" sqref="D11" xr:uid="{3F5B7E01-3F57-42E3-8DC9-46692D02E815}">
      <formula1>"Hele året, mar-dec,maj-dec,sep-dec"</formula1>
    </dataValidation>
    <dataValidation errorStyle="information" allowBlank="1" showInputMessage="1" showErrorMessage="1" errorTitle="OBS" error="Udfyld medlemstal under faneblad 2 Medlemstilskud" sqref="E19:E21 F14:F21 E14:E17 C14:C21 D14 D20:D21" xr:uid="{1B0F2CEE-E723-40BF-A95E-87B87569634A}"/>
    <dataValidation errorStyle="information" allowBlank="1" showInputMessage="1" showErrorMessage="1" errorTitle="OBS" error="Udfyld medlemstal under faneblad 2 Medlemstilskud" prompt="Indtast medlemstal under faneblad 2 Medlemstilskud" sqref="D15:D19 E18" xr:uid="{44685D52-07F9-4933-8B52-201B4ABDF96B}"/>
    <dataValidation type="list" allowBlank="1" showInputMessage="1" showErrorMessage="1" sqref="L30:M31" xr:uid="{4EE689F4-6746-429E-A9E4-509C30A8D5BF}">
      <formula1>"1, 2, 3, 4, 5, 6,7,8,9,10,11"</formula1>
    </dataValidation>
    <dataValidation allowBlank="1" showInputMessage="1" showErrorMessage="1" prompt="Det er dette beløb du skal indtaste under den aktuelle udgiftspost" sqref="L33:M33" xr:uid="{3191DA4E-ED5E-4635-AC37-98DF691F5F10}"/>
    <dataValidation allowBlank="1" showInputMessage="1" showErrorMessage="1" promptTitle="Antal rum" prompt="Angiv antal lokaler, hvor den folkeoplysende aktivitet foregår. Ikke til depot, toilet og bad. Ligeledes dog til kontor og køkken, såfremt der foregår en folkeoplysende aktivitet her." sqref="C25" xr:uid="{A293FF19-37C8-4B95-9E2F-73B782E724BA}"/>
    <dataValidation allowBlank="1" showInputMessage="1" showErrorMessage="1" promptTitle="Vedligeholdelse" prompt="Angiv kun udgifter til almindeligt vedligehold, eksempelvis maling af vægge og lofter og lakering af gulve." sqref="C29" xr:uid="{188D1920-94C2-4558-BBF9-58241652FFBD}"/>
    <dataValidation allowBlank="1" showInputMessage="1" showErrorMessage="1" promptTitle="Ikke tilskudsberet. udgiftspost:" prompt="Renoveringsarbejde_x000a_Indkøb af inventar / møbler_x000a_Vedligholdelse af udendørsanlæg_x000a_Snerydning_x000a_Højtalere_x000a_Om- og nybygning/udvidelse af lokaler_x000a_Hvidevarer _x000a_Påtvungne foranstaltninger (kloak, vej mm.)_x000a_ " sqref="C23" xr:uid="{F06DBEE0-1B89-4F78-AD8B-BE3DDB4731A6}"/>
    <dataValidation allowBlank="1" showInputMessage="1" showErrorMessage="1" promptTitle="Timer egne lokaler/hytter" prompt="Samlede antal aktivitetstimer for alle rum med aktiviteter, uanset deltagernes alder. Maksimalt 8 timer pr. dag pr. rum. Et rum består af fire faste vægge, et loft og et gulv. Toilet, bad og depot må ikke tælles med." sqref="C40" xr:uid="{7D6A9D8C-6009-42BB-B820-33FF1585972E}"/>
    <dataValidation allowBlank="1" showInputMessage="1" showErrorMessage="1" promptTitle="Antal m2" prompt="Angiv det samlede antal m2 for de rum, der søges tilskud til." sqref="C24" xr:uid="{F7750D06-9F83-4B7C-9563-CF60BBDF6CAF}"/>
    <dataValidation allowBlank="1" showInputMessage="1" showErrorMessage="1" promptTitle="Indtægter ved udlejning" prompt="Indtægter ved fremleje / forpagtning i de lokaler, der søges tilskud til." sqref="C37" xr:uid="{B53DF090-09B1-434C-A618-CA972483BBDF}"/>
    <dataValidation allowBlank="1" showInputMessage="1" showErrorMessage="1" promptTitle="Antal uger for tilsyn" prompt="Angiv antallet af dage i en normal uge med tilsyn." sqref="C35" xr:uid="{34C5FA02-3CEA-4F76-8F32-A3840CDAD354}"/>
    <dataValidation allowBlank="1" showInputMessage="1" showErrorMessage="1" promptTitle="Løn til rengøring" prompt="Der skal kunne dokumenteres indberetning til Skat for udbetalt løn. Ved udgift til rengøringsfirma skal cvr.nr. fremgå." sqref="C32" xr:uid="{E254454B-4075-4258-BCD4-6AFE674FBDD5}"/>
    <dataValidation allowBlank="1" showInputMessage="1" showErrorMessage="1" promptTitle="Løn til tilsyn" prompt="Der skal kunne dokumenteres indberetning til Skat for udbetalt løn. Ved udgift til tilsynsfirma skal cvr.nr. fremgå." sqref="C34" xr:uid="{F884B8D9-52B6-4989-8008-BE7966BB5D0E}"/>
    <dataValidation type="list" allowBlank="1" showInputMessage="1" showErrorMessage="1" sqref="E35 E33" xr:uid="{574D1171-0C12-4FBE-AA4C-66C5810BFBB2}">
      <formula1>"0,1,2,3,4,5,6,7,8,9,10,11,12,13,14,15,16,17,18,19,20,21,22,23,24,25,26,27,28,29,30,31,32,33,34,35,36,37,38,39,40,41,42,43,44,45,46,47,48,49,50,51,52,53,"</formula1>
    </dataValidation>
    <dataValidation type="list" allowBlank="1" showInputMessage="1" showErrorMessage="1" sqref="E36" xr:uid="{B29C3ECB-D090-4F00-ACA6-93C064D406B7}">
      <formula1>"0,1,2,3,4,5,6,7,"</formula1>
    </dataValidation>
  </dataValidations>
  <pageMargins left="0.7" right="0.7" top="0.75" bottom="0.75" header="0.3" footer="0.3"/>
  <pageSetup paperSize="9" scale="1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E12A7-4F79-433D-8A54-1A8B252EAC8D}">
  <dimension ref="B1:M615"/>
  <sheetViews>
    <sheetView tabSelected="1" topLeftCell="A10" zoomScale="90" zoomScaleNormal="90" workbookViewId="0">
      <selection activeCell="K18" sqref="K18"/>
    </sheetView>
  </sheetViews>
  <sheetFormatPr defaultColWidth="9.140625" defaultRowHeight="15" x14ac:dyDescent="0.25"/>
  <cols>
    <col min="1" max="1" width="6.140625" style="1" customWidth="1"/>
    <col min="2" max="2" width="5" style="1" customWidth="1"/>
    <col min="3" max="3" width="50.7109375" style="1" customWidth="1"/>
    <col min="4" max="4" width="14.7109375" style="1" customWidth="1"/>
    <col min="5" max="5" width="19" style="1" customWidth="1"/>
    <col min="6" max="6" width="15.5703125" style="1" customWidth="1"/>
    <col min="7" max="7" width="5" style="1" customWidth="1"/>
    <col min="8" max="16384" width="9.140625" style="1"/>
  </cols>
  <sheetData>
    <row r="1" spans="2:13" ht="15.75" thickBot="1" x14ac:dyDescent="0.3"/>
    <row r="2" spans="2:13" ht="36.75" customHeight="1" x14ac:dyDescent="0.25">
      <c r="B2" s="481" t="s">
        <v>202</v>
      </c>
      <c r="C2" s="482"/>
      <c r="D2" s="482"/>
      <c r="E2" s="482"/>
      <c r="F2" s="482"/>
      <c r="G2" s="483"/>
    </row>
    <row r="3" spans="2:13" x14ac:dyDescent="0.25">
      <c r="B3" s="381" t="s">
        <v>179</v>
      </c>
      <c r="C3" s="80"/>
      <c r="D3" s="81"/>
      <c r="E3" s="81"/>
      <c r="F3" s="81"/>
      <c r="G3" s="382"/>
      <c r="H3" s="344"/>
      <c r="I3" s="344"/>
      <c r="J3" s="344"/>
      <c r="K3" s="344"/>
      <c r="L3" s="344"/>
      <c r="M3" s="344"/>
    </row>
    <row r="4" spans="2:13" x14ac:dyDescent="0.25">
      <c r="B4" s="383" t="s">
        <v>269</v>
      </c>
      <c r="C4" s="384"/>
      <c r="D4" s="60"/>
      <c r="E4" s="60"/>
      <c r="F4" s="60"/>
      <c r="G4" s="385"/>
      <c r="H4" s="344"/>
      <c r="I4" s="344"/>
      <c r="J4" s="344"/>
      <c r="K4" s="344"/>
      <c r="L4" s="344"/>
      <c r="M4" s="344"/>
    </row>
    <row r="5" spans="2:13" x14ac:dyDescent="0.25">
      <c r="B5" s="398" t="s">
        <v>114</v>
      </c>
      <c r="C5" s="102" t="s">
        <v>196</v>
      </c>
      <c r="D5" s="60"/>
      <c r="E5" s="60"/>
      <c r="F5" s="60"/>
      <c r="G5" s="385"/>
      <c r="H5" s="344"/>
      <c r="I5" s="344"/>
      <c r="J5" s="344"/>
      <c r="K5" s="344"/>
      <c r="L5" s="344"/>
      <c r="M5" s="344"/>
    </row>
    <row r="6" spans="2:13" ht="19.5" customHeight="1" x14ac:dyDescent="0.25">
      <c r="B6" s="398" t="s">
        <v>116</v>
      </c>
      <c r="C6" s="102" t="s">
        <v>197</v>
      </c>
      <c r="D6" s="60"/>
      <c r="E6" s="60"/>
      <c r="F6" s="60"/>
      <c r="G6" s="385"/>
      <c r="H6" s="344"/>
      <c r="I6" s="344"/>
      <c r="J6" s="344"/>
      <c r="K6" s="344"/>
      <c r="L6" s="344"/>
      <c r="M6" s="344"/>
    </row>
    <row r="7" spans="2:13" ht="24.75" customHeight="1" x14ac:dyDescent="0.25">
      <c r="B7" s="399" t="s">
        <v>117</v>
      </c>
      <c r="C7" s="587" t="s">
        <v>198</v>
      </c>
      <c r="D7" s="587"/>
      <c r="E7" s="587"/>
      <c r="F7" s="587"/>
      <c r="G7" s="385"/>
      <c r="H7" s="344"/>
      <c r="I7" s="344"/>
      <c r="J7" s="344"/>
      <c r="K7" s="344"/>
      <c r="L7" s="344"/>
      <c r="M7" s="344"/>
    </row>
    <row r="8" spans="2:13" ht="15" customHeight="1" x14ac:dyDescent="0.25">
      <c r="B8" s="399"/>
      <c r="C8" s="587"/>
      <c r="D8" s="587"/>
      <c r="E8" s="587"/>
      <c r="F8" s="587"/>
      <c r="G8" s="385"/>
      <c r="H8" s="344"/>
      <c r="I8" s="344"/>
      <c r="J8" s="344"/>
      <c r="K8" s="344"/>
      <c r="L8" s="344"/>
      <c r="M8" s="344"/>
    </row>
    <row r="9" spans="2:13" x14ac:dyDescent="0.25">
      <c r="B9" s="518" t="s">
        <v>210</v>
      </c>
      <c r="C9" s="519"/>
      <c r="D9" s="519"/>
      <c r="E9" s="519"/>
      <c r="F9" s="519"/>
      <c r="G9" s="387"/>
      <c r="H9" s="344"/>
      <c r="I9" s="344"/>
      <c r="J9" s="344"/>
      <c r="K9" s="344"/>
      <c r="L9" s="344"/>
      <c r="M9" s="344"/>
    </row>
    <row r="10" spans="2:13" ht="15.75" thickBot="1" x14ac:dyDescent="0.3">
      <c r="B10" s="360"/>
      <c r="C10" s="33"/>
      <c r="D10" s="34"/>
      <c r="E10" s="34"/>
      <c r="F10" s="4"/>
      <c r="G10" s="366"/>
      <c r="H10" s="344"/>
      <c r="I10" s="344"/>
      <c r="J10" s="344"/>
      <c r="K10" s="344"/>
      <c r="L10" s="344"/>
      <c r="M10" s="344"/>
    </row>
    <row r="11" spans="2:13" ht="15.75" thickBot="1" x14ac:dyDescent="0.3">
      <c r="B11" s="360"/>
      <c r="C11" s="104" t="s">
        <v>70</v>
      </c>
      <c r="D11" s="105" t="str">
        <f>'2) Medlemstilskud'!F15</f>
        <v>Hele året</v>
      </c>
      <c r="E11" s="389"/>
      <c r="F11" s="4"/>
      <c r="G11" s="366"/>
      <c r="H11" s="344"/>
      <c r="I11" s="344"/>
      <c r="J11" s="344"/>
      <c r="K11" s="344"/>
      <c r="L11" s="344"/>
      <c r="M11" s="344"/>
    </row>
    <row r="12" spans="2:13" ht="15.75" thickBot="1" x14ac:dyDescent="0.3">
      <c r="B12" s="360"/>
      <c r="C12" s="4"/>
      <c r="D12" s="4"/>
      <c r="E12" s="4"/>
      <c r="F12" s="4"/>
      <c r="G12" s="366"/>
      <c r="H12" s="344"/>
      <c r="I12" s="344"/>
      <c r="J12" s="344"/>
      <c r="K12" s="344"/>
      <c r="L12" s="344"/>
      <c r="M12" s="344"/>
    </row>
    <row r="13" spans="2:13" x14ac:dyDescent="0.25">
      <c r="B13" s="360"/>
      <c r="C13" s="583" t="s">
        <v>195</v>
      </c>
      <c r="D13" s="584"/>
      <c r="E13" s="584"/>
      <c r="F13" s="585"/>
      <c r="G13" s="366"/>
      <c r="H13" s="344"/>
      <c r="I13" s="344"/>
      <c r="J13" s="344"/>
      <c r="K13" s="344"/>
      <c r="L13" s="344"/>
      <c r="M13" s="344"/>
    </row>
    <row r="14" spans="2:13" x14ac:dyDescent="0.25">
      <c r="B14" s="360"/>
      <c r="C14" s="140" t="s">
        <v>6</v>
      </c>
      <c r="D14" s="141" t="s">
        <v>19</v>
      </c>
      <c r="E14" s="142" t="s">
        <v>20</v>
      </c>
      <c r="F14" s="143" t="s">
        <v>21</v>
      </c>
      <c r="G14" s="366"/>
      <c r="H14" s="344"/>
      <c r="I14" s="344"/>
      <c r="J14" s="344"/>
      <c r="K14" s="344"/>
      <c r="L14" s="344"/>
      <c r="M14" s="344"/>
    </row>
    <row r="15" spans="2:13" x14ac:dyDescent="0.25">
      <c r="B15" s="360"/>
      <c r="C15" s="24" t="s">
        <v>9</v>
      </c>
      <c r="D15" s="83">
        <f>'2) Medlemstilskud'!F18+'2) Medlemstilskud'!G18</f>
        <v>0</v>
      </c>
      <c r="E15" s="84" t="s">
        <v>22</v>
      </c>
      <c r="F15" s="85"/>
      <c r="G15" s="366"/>
      <c r="H15" s="344"/>
      <c r="I15" s="344"/>
      <c r="J15" s="344"/>
      <c r="K15" s="344"/>
      <c r="L15" s="344"/>
      <c r="M15" s="344"/>
    </row>
    <row r="16" spans="2:13" x14ac:dyDescent="0.25">
      <c r="B16" s="360"/>
      <c r="C16" s="24" t="s">
        <v>23</v>
      </c>
      <c r="D16" s="86">
        <f>'2) Medlemstilskud'!F19+'2) Medlemstilskud'!G19</f>
        <v>0</v>
      </c>
      <c r="E16" s="87"/>
      <c r="F16" s="85"/>
      <c r="G16" s="366"/>
      <c r="H16" s="344"/>
      <c r="I16" s="344"/>
      <c r="J16" s="344"/>
      <c r="K16" s="344"/>
      <c r="L16" s="344"/>
      <c r="M16" s="344"/>
    </row>
    <row r="17" spans="2:13" x14ac:dyDescent="0.25">
      <c r="B17" s="360"/>
      <c r="C17" s="24" t="s">
        <v>10</v>
      </c>
      <c r="D17" s="86">
        <f>'2) Medlemstilskud'!F20+'2) Medlemstilskud'!G20</f>
        <v>0</v>
      </c>
      <c r="E17" s="88"/>
      <c r="F17" s="89"/>
      <c r="G17" s="366"/>
      <c r="H17" s="344"/>
      <c r="I17" s="344"/>
      <c r="J17" s="344"/>
      <c r="K17" s="344"/>
      <c r="L17" s="344"/>
      <c r="M17" s="344"/>
    </row>
    <row r="18" spans="2:13" x14ac:dyDescent="0.25">
      <c r="B18" s="360"/>
      <c r="C18" s="24" t="s">
        <v>11</v>
      </c>
      <c r="D18" s="86">
        <f>'2) Medlemstilskud'!F21+'2) Medlemstilskud'!G21</f>
        <v>0</v>
      </c>
      <c r="E18" s="90" t="str">
        <f>'2) Medlemstilskud'!H21</f>
        <v xml:space="preserve">  </v>
      </c>
      <c r="F18" s="91" t="e">
        <f>D18-E18</f>
        <v>#VALUE!</v>
      </c>
      <c r="G18" s="366"/>
      <c r="H18" s="344"/>
      <c r="I18" s="344"/>
      <c r="J18" s="344"/>
      <c r="K18" s="344"/>
      <c r="L18" s="344"/>
      <c r="M18" s="344"/>
    </row>
    <row r="19" spans="2:13" x14ac:dyDescent="0.25">
      <c r="B19" s="360"/>
      <c r="C19" s="92" t="s">
        <v>12</v>
      </c>
      <c r="D19" s="86">
        <f>'2) Medlemstilskud'!F22+'2) Medlemstilskud'!G22</f>
        <v>0</v>
      </c>
      <c r="E19" s="93"/>
      <c r="F19" s="94"/>
      <c r="G19" s="366"/>
      <c r="H19" s="344"/>
      <c r="I19" s="344"/>
      <c r="J19" s="344"/>
      <c r="K19" s="344"/>
      <c r="L19" s="344"/>
      <c r="M19" s="344"/>
    </row>
    <row r="20" spans="2:13" x14ac:dyDescent="0.25">
      <c r="B20" s="360"/>
      <c r="C20" s="24" t="s">
        <v>13</v>
      </c>
      <c r="D20" s="95">
        <f>SUM(D15:D19)</f>
        <v>0</v>
      </c>
      <c r="E20" s="93" t="s">
        <v>24</v>
      </c>
      <c r="F20" s="96" t="e">
        <f>ROUND(F18/D20,2)</f>
        <v>#VALUE!</v>
      </c>
      <c r="G20" s="366"/>
      <c r="H20" s="344"/>
      <c r="I20" s="344"/>
      <c r="J20" s="344"/>
      <c r="K20" s="344"/>
      <c r="L20" s="344"/>
      <c r="M20" s="344"/>
    </row>
    <row r="21" spans="2:13" ht="15.75" thickBot="1" x14ac:dyDescent="0.3">
      <c r="B21" s="360"/>
      <c r="C21" s="97" t="s">
        <v>25</v>
      </c>
      <c r="D21" s="98">
        <f>D16+D17+D15</f>
        <v>0</v>
      </c>
      <c r="E21" s="99" t="s">
        <v>26</v>
      </c>
      <c r="F21" s="100" t="e">
        <f>IF(F20&gt;0.1,(1-F20),1)</f>
        <v>#VALUE!</v>
      </c>
      <c r="G21" s="366"/>
      <c r="H21" s="344"/>
      <c r="I21" s="344"/>
      <c r="J21" s="344"/>
      <c r="K21" s="344"/>
      <c r="L21" s="344"/>
      <c r="M21" s="344"/>
    </row>
    <row r="22" spans="2:13" ht="15.75" thickBot="1" x14ac:dyDescent="0.3">
      <c r="B22" s="360"/>
      <c r="C22" s="4"/>
      <c r="D22" s="4"/>
      <c r="E22" s="4"/>
      <c r="F22" s="4"/>
      <c r="G22" s="366"/>
      <c r="H22" s="344"/>
      <c r="I22" s="344"/>
      <c r="J22" s="344"/>
      <c r="K22" s="344"/>
      <c r="L22" s="344"/>
      <c r="M22" s="344"/>
    </row>
    <row r="23" spans="2:13" ht="28.5" customHeight="1" thickBot="1" x14ac:dyDescent="0.3">
      <c r="B23" s="360"/>
      <c r="C23" s="36" t="s">
        <v>101</v>
      </c>
      <c r="D23" s="197" t="s">
        <v>27</v>
      </c>
      <c r="E23" s="71" t="s">
        <v>58</v>
      </c>
      <c r="F23" s="198" t="s">
        <v>28</v>
      </c>
      <c r="G23" s="390"/>
      <c r="H23" s="344"/>
      <c r="I23" s="537" t="s">
        <v>234</v>
      </c>
      <c r="J23" s="538"/>
      <c r="K23" s="538"/>
      <c r="L23" s="538"/>
      <c r="M23" s="539"/>
    </row>
    <row r="24" spans="2:13" ht="15.75" customHeight="1" thickBot="1" x14ac:dyDescent="0.3">
      <c r="B24" s="360"/>
      <c r="C24" s="147" t="s">
        <v>29</v>
      </c>
      <c r="D24" s="64">
        <f>E24</f>
        <v>0</v>
      </c>
      <c r="E24" s="436">
        <v>0</v>
      </c>
      <c r="F24" s="44"/>
      <c r="G24" s="391"/>
      <c r="H24" s="344"/>
      <c r="I24" s="540"/>
      <c r="J24" s="541"/>
      <c r="K24" s="541"/>
      <c r="L24" s="541"/>
      <c r="M24" s="542"/>
    </row>
    <row r="25" spans="2:13" ht="15.75" thickBot="1" x14ac:dyDescent="0.3">
      <c r="B25" s="360"/>
      <c r="C25" s="147" t="s">
        <v>30</v>
      </c>
      <c r="D25" s="64">
        <f>E25</f>
        <v>0</v>
      </c>
      <c r="E25" s="436">
        <v>0</v>
      </c>
      <c r="F25" s="44"/>
      <c r="G25" s="391"/>
      <c r="H25" s="344"/>
      <c r="I25" s="543" t="s">
        <v>215</v>
      </c>
      <c r="J25" s="544"/>
      <c r="K25" s="544"/>
      <c r="L25" s="544"/>
      <c r="M25" s="545"/>
    </row>
    <row r="26" spans="2:13" ht="15.75" thickBot="1" x14ac:dyDescent="0.3">
      <c r="B26" s="360"/>
      <c r="C26" s="147" t="s">
        <v>31</v>
      </c>
      <c r="D26" s="64">
        <f>E26</f>
        <v>0</v>
      </c>
      <c r="E26" s="436">
        <v>0</v>
      </c>
      <c r="F26" s="44"/>
      <c r="G26" s="391"/>
      <c r="H26" s="344"/>
      <c r="I26" s="543"/>
      <c r="J26" s="544"/>
      <c r="K26" s="544"/>
      <c r="L26" s="544"/>
      <c r="M26" s="545"/>
    </row>
    <row r="27" spans="2:13" ht="15.75" thickBot="1" x14ac:dyDescent="0.3">
      <c r="B27" s="360"/>
      <c r="C27" s="147" t="s">
        <v>32</v>
      </c>
      <c r="D27" s="43">
        <f>E27</f>
        <v>0</v>
      </c>
      <c r="E27" s="436"/>
      <c r="F27" s="44"/>
      <c r="G27" s="391"/>
      <c r="H27" s="344"/>
      <c r="I27" s="546" t="s">
        <v>214</v>
      </c>
      <c r="J27" s="547"/>
      <c r="K27" s="547"/>
      <c r="L27" s="547"/>
      <c r="M27" s="548"/>
    </row>
    <row r="28" spans="2:13" ht="15.75" thickBot="1" x14ac:dyDescent="0.3">
      <c r="B28" s="360"/>
      <c r="C28" s="147" t="s">
        <v>33</v>
      </c>
      <c r="D28" s="42">
        <f>E28</f>
        <v>0</v>
      </c>
      <c r="E28" s="436"/>
      <c r="F28" s="44"/>
      <c r="G28" s="391"/>
      <c r="H28" s="344"/>
      <c r="I28" s="205"/>
      <c r="J28" s="203"/>
      <c r="K28" s="203"/>
      <c r="L28" s="203"/>
      <c r="M28" s="206"/>
    </row>
    <row r="29" spans="2:13" ht="15.75" thickBot="1" x14ac:dyDescent="0.3">
      <c r="B29" s="360"/>
      <c r="C29" s="147" t="s">
        <v>34</v>
      </c>
      <c r="D29" s="42">
        <f>IF(E29&lt;F29,E29,F29)</f>
        <v>0</v>
      </c>
      <c r="E29" s="436">
        <v>0</v>
      </c>
      <c r="F29" s="45">
        <f>12000/100*E24</f>
        <v>0</v>
      </c>
      <c r="G29" s="391"/>
      <c r="H29" s="344"/>
      <c r="I29" s="534" t="s">
        <v>217</v>
      </c>
      <c r="J29" s="535"/>
      <c r="K29" s="536"/>
      <c r="L29" s="555">
        <v>1</v>
      </c>
      <c r="M29" s="556"/>
    </row>
    <row r="30" spans="2:13" ht="15.75" thickBot="1" x14ac:dyDescent="0.3">
      <c r="B30" s="360"/>
      <c r="C30" s="147" t="s">
        <v>35</v>
      </c>
      <c r="D30" s="42">
        <f>E30</f>
        <v>0</v>
      </c>
      <c r="E30" s="436"/>
      <c r="F30" s="44"/>
      <c r="G30" s="391"/>
      <c r="H30" s="344"/>
      <c r="I30" s="549" t="s">
        <v>219</v>
      </c>
      <c r="J30" s="550"/>
      <c r="K30" s="550"/>
      <c r="L30" s="551">
        <v>3</v>
      </c>
      <c r="M30" s="552"/>
    </row>
    <row r="31" spans="2:13" ht="15.75" thickBot="1" x14ac:dyDescent="0.3">
      <c r="B31" s="360"/>
      <c r="C31" s="147" t="s">
        <v>36</v>
      </c>
      <c r="D31" s="42">
        <f>E31</f>
        <v>0</v>
      </c>
      <c r="E31" s="436">
        <v>0</v>
      </c>
      <c r="F31" s="44"/>
      <c r="G31" s="391"/>
      <c r="H31" s="344"/>
      <c r="I31" s="549"/>
      <c r="J31" s="550"/>
      <c r="K31" s="550"/>
      <c r="L31" s="553"/>
      <c r="M31" s="554"/>
    </row>
    <row r="32" spans="2:13" ht="15.75" thickBot="1" x14ac:dyDescent="0.3">
      <c r="B32" s="360"/>
      <c r="C32" s="147" t="s">
        <v>37</v>
      </c>
      <c r="D32" s="42">
        <f>IF(E32&lt;F32,E32,F32)</f>
        <v>0</v>
      </c>
      <c r="E32" s="436">
        <v>0</v>
      </c>
      <c r="F32" s="44">
        <f>E24/100*4*90*E33</f>
        <v>0</v>
      </c>
      <c r="G32" s="391"/>
      <c r="H32" s="344"/>
      <c r="I32" s="532"/>
      <c r="J32" s="533"/>
      <c r="K32" s="533"/>
      <c r="L32" s="2"/>
      <c r="M32" s="207"/>
    </row>
    <row r="33" spans="2:13" ht="15.75" thickBot="1" x14ac:dyDescent="0.3">
      <c r="B33" s="360"/>
      <c r="C33" s="147" t="s">
        <v>38</v>
      </c>
      <c r="D33" s="42"/>
      <c r="E33" s="436"/>
      <c r="F33" s="44"/>
      <c r="G33" s="391"/>
      <c r="H33" s="344"/>
      <c r="I33" s="527" t="s">
        <v>216</v>
      </c>
      <c r="J33" s="528"/>
      <c r="K33" s="529"/>
      <c r="L33" s="530">
        <f>SUM(L29/L30)*12</f>
        <v>4</v>
      </c>
      <c r="M33" s="531"/>
    </row>
    <row r="34" spans="2:13" ht="15.75" thickBot="1" x14ac:dyDescent="0.3">
      <c r="B34" s="360"/>
      <c r="C34" s="147" t="s">
        <v>39</v>
      </c>
      <c r="D34" s="42">
        <f>IF(E34&lt;F34,E34,F34)</f>
        <v>0</v>
      </c>
      <c r="E34" s="436">
        <v>0</v>
      </c>
      <c r="F34" s="44">
        <f>2*100*E35*E36</f>
        <v>0</v>
      </c>
      <c r="G34" s="391"/>
      <c r="H34" s="344"/>
      <c r="I34" s="208"/>
      <c r="J34" s="204"/>
      <c r="K34" s="204"/>
      <c r="L34" s="204"/>
      <c r="M34" s="209"/>
    </row>
    <row r="35" spans="2:13" ht="15.75" thickBot="1" x14ac:dyDescent="0.3">
      <c r="B35" s="360"/>
      <c r="C35" s="147" t="s">
        <v>40</v>
      </c>
      <c r="D35" s="42"/>
      <c r="E35" s="436"/>
      <c r="F35" s="44"/>
      <c r="G35" s="391"/>
      <c r="H35" s="344"/>
      <c r="I35" s="546" t="s">
        <v>233</v>
      </c>
      <c r="J35" s="547"/>
      <c r="K35" s="547"/>
      <c r="L35" s="547"/>
      <c r="M35" s="548"/>
    </row>
    <row r="36" spans="2:13" ht="15.75" thickBot="1" x14ac:dyDescent="0.3">
      <c r="B36" s="360"/>
      <c r="C36" s="147" t="s">
        <v>41</v>
      </c>
      <c r="D36" s="42"/>
      <c r="E36" s="436"/>
      <c r="F36" s="44"/>
      <c r="G36" s="391"/>
      <c r="H36" s="344"/>
      <c r="I36" s="563"/>
      <c r="J36" s="564"/>
      <c r="K36" s="564"/>
      <c r="L36" s="564"/>
      <c r="M36" s="565"/>
    </row>
    <row r="37" spans="2:13" ht="15.75" thickBot="1" x14ac:dyDescent="0.3">
      <c r="B37" s="360"/>
      <c r="C37" s="150" t="s">
        <v>42</v>
      </c>
      <c r="D37" s="68">
        <f>E37</f>
        <v>0</v>
      </c>
      <c r="E37" s="436">
        <v>0</v>
      </c>
      <c r="F37" s="69"/>
      <c r="G37" s="391"/>
      <c r="H37" s="344"/>
      <c r="I37" s="344"/>
      <c r="J37" s="344"/>
      <c r="K37" s="344"/>
      <c r="L37" s="344"/>
      <c r="M37" s="344"/>
    </row>
    <row r="38" spans="2:13" ht="15.75" thickBot="1" x14ac:dyDescent="0.3">
      <c r="B38" s="360"/>
      <c r="C38" s="35"/>
      <c r="D38" s="34"/>
      <c r="E38" s="34"/>
      <c r="F38" s="34"/>
      <c r="G38" s="391"/>
      <c r="H38" s="344"/>
      <c r="I38" s="344"/>
      <c r="J38" s="344"/>
      <c r="K38" s="344"/>
      <c r="L38" s="344"/>
      <c r="M38" s="344"/>
    </row>
    <row r="39" spans="2:13" ht="15.75" thickBot="1" x14ac:dyDescent="0.3">
      <c r="B39" s="360"/>
      <c r="C39" s="151" t="s">
        <v>77</v>
      </c>
      <c r="D39" s="152">
        <f>D26+D27+D28+D29+D30+D31+D32+D34-D37</f>
        <v>0</v>
      </c>
      <c r="E39" s="34"/>
      <c r="F39" s="34"/>
      <c r="G39" s="391"/>
      <c r="H39" s="344"/>
      <c r="I39" s="344"/>
      <c r="J39" s="344"/>
      <c r="K39" s="344"/>
      <c r="L39" s="344"/>
      <c r="M39" s="344"/>
    </row>
    <row r="40" spans="2:13" x14ac:dyDescent="0.25">
      <c r="B40" s="360"/>
      <c r="C40" s="35"/>
      <c r="D40" s="34"/>
      <c r="E40" s="67"/>
      <c r="F40" s="52"/>
      <c r="G40" s="391"/>
      <c r="H40" s="344"/>
      <c r="I40" s="344"/>
      <c r="J40" s="344"/>
      <c r="K40" s="344"/>
      <c r="L40" s="344"/>
      <c r="M40" s="344"/>
    </row>
    <row r="41" spans="2:13" ht="15.75" thickBot="1" x14ac:dyDescent="0.3">
      <c r="B41" s="372"/>
      <c r="C41" s="394" t="s">
        <v>200</v>
      </c>
      <c r="D41" s="395">
        <f>'3) Lokaletilskud 65%'!D60</f>
        <v>152.93</v>
      </c>
      <c r="E41" s="396"/>
      <c r="F41" s="396"/>
      <c r="G41" s="397"/>
      <c r="H41" s="344"/>
      <c r="I41" s="344"/>
      <c r="J41" s="344"/>
      <c r="K41" s="344"/>
      <c r="L41" s="344"/>
      <c r="M41" s="344"/>
    </row>
    <row r="42" spans="2:13" ht="15.75" x14ac:dyDescent="0.25">
      <c r="C42" s="378"/>
      <c r="D42" s="379"/>
      <c r="E42" s="379"/>
      <c r="F42" s="379"/>
      <c r="G42" s="380"/>
    </row>
    <row r="43" spans="2:13" ht="15.75" x14ac:dyDescent="0.25">
      <c r="C43" s="378"/>
      <c r="D43" s="379"/>
      <c r="E43" s="379"/>
      <c r="F43" s="379"/>
      <c r="G43" s="380"/>
    </row>
    <row r="44" spans="2:13" ht="15.75" x14ac:dyDescent="0.25">
      <c r="C44" s="378"/>
      <c r="D44" s="379"/>
      <c r="E44" s="379"/>
      <c r="F44" s="379"/>
      <c r="G44" s="380"/>
    </row>
    <row r="45" spans="2:13" ht="15.75" x14ac:dyDescent="0.25">
      <c r="C45" s="378"/>
      <c r="D45" s="379"/>
      <c r="E45" s="379"/>
      <c r="F45" s="379"/>
      <c r="G45" s="380"/>
    </row>
    <row r="46" spans="2:13" ht="15.75" x14ac:dyDescent="0.25">
      <c r="C46" s="378"/>
      <c r="D46" s="379"/>
      <c r="E46" s="379"/>
      <c r="F46" s="379"/>
      <c r="G46" s="380"/>
    </row>
    <row r="47" spans="2:13" ht="15.75" x14ac:dyDescent="0.25">
      <c r="C47" s="378"/>
      <c r="D47" s="379"/>
      <c r="E47" s="379"/>
      <c r="F47" s="379"/>
      <c r="G47" s="380"/>
    </row>
    <row r="48" spans="2:13" ht="15.75" x14ac:dyDescent="0.25">
      <c r="C48" s="378"/>
      <c r="D48" s="379"/>
      <c r="E48" s="379"/>
      <c r="F48" s="379"/>
      <c r="G48" s="380"/>
    </row>
    <row r="49" spans="3:7" ht="15.75" x14ac:dyDescent="0.25">
      <c r="C49" s="378"/>
      <c r="D49" s="379"/>
      <c r="E49" s="379"/>
      <c r="F49" s="379"/>
      <c r="G49" s="380"/>
    </row>
    <row r="50" spans="3:7" ht="15.75" x14ac:dyDescent="0.25">
      <c r="C50" s="378"/>
      <c r="D50" s="379"/>
      <c r="E50" s="379"/>
      <c r="F50" s="379"/>
      <c r="G50" s="380"/>
    </row>
    <row r="51" spans="3:7" ht="15.75" x14ac:dyDescent="0.25">
      <c r="C51" s="378"/>
      <c r="D51" s="379"/>
      <c r="E51" s="379"/>
      <c r="F51" s="379"/>
      <c r="G51" s="380"/>
    </row>
    <row r="52" spans="3:7" ht="15.75" x14ac:dyDescent="0.25">
      <c r="C52" s="378"/>
      <c r="D52" s="379"/>
      <c r="E52" s="379"/>
      <c r="F52" s="379"/>
      <c r="G52" s="380"/>
    </row>
    <row r="53" spans="3:7" ht="15.75" x14ac:dyDescent="0.25">
      <c r="C53" s="378"/>
      <c r="D53" s="379"/>
      <c r="E53" s="379"/>
      <c r="F53" s="379"/>
      <c r="G53" s="380"/>
    </row>
    <row r="54" spans="3:7" ht="15.75" x14ac:dyDescent="0.25">
      <c r="C54" s="378"/>
      <c r="D54" s="379"/>
      <c r="E54" s="379"/>
      <c r="F54" s="379"/>
      <c r="G54" s="380"/>
    </row>
    <row r="55" spans="3:7" ht="15.75" x14ac:dyDescent="0.25">
      <c r="C55" s="380"/>
      <c r="D55" s="379"/>
      <c r="E55" s="379"/>
      <c r="F55" s="379"/>
      <c r="G55" s="380"/>
    </row>
    <row r="56" spans="3:7" ht="15.75" x14ac:dyDescent="0.25">
      <c r="C56" s="380"/>
      <c r="D56" s="379"/>
      <c r="E56" s="379"/>
      <c r="F56" s="379"/>
      <c r="G56" s="380"/>
    </row>
    <row r="57" spans="3:7" ht="15.75" x14ac:dyDescent="0.25">
      <c r="C57" s="380"/>
      <c r="D57" s="379"/>
      <c r="E57" s="379"/>
      <c r="F57" s="379"/>
      <c r="G57" s="380"/>
    </row>
    <row r="58" spans="3:7" ht="15.75" x14ac:dyDescent="0.25">
      <c r="C58" s="380"/>
      <c r="D58" s="379"/>
      <c r="E58" s="379"/>
      <c r="F58" s="379"/>
      <c r="G58" s="380"/>
    </row>
    <row r="59" spans="3:7" ht="15.75" x14ac:dyDescent="0.25">
      <c r="C59" s="380"/>
      <c r="D59" s="379"/>
      <c r="E59" s="379"/>
      <c r="F59" s="379"/>
      <c r="G59" s="380"/>
    </row>
    <row r="60" spans="3:7" ht="15.75" x14ac:dyDescent="0.25">
      <c r="C60" s="380"/>
      <c r="D60" s="379"/>
      <c r="E60" s="379"/>
      <c r="F60" s="379"/>
      <c r="G60" s="380"/>
    </row>
    <row r="61" spans="3:7" ht="15.75" x14ac:dyDescent="0.25">
      <c r="C61" s="380"/>
      <c r="D61" s="379"/>
      <c r="E61" s="379"/>
      <c r="F61" s="379"/>
      <c r="G61" s="380"/>
    </row>
    <row r="62" spans="3:7" ht="15.75" x14ac:dyDescent="0.25">
      <c r="C62" s="380"/>
      <c r="D62" s="379"/>
      <c r="E62" s="379"/>
      <c r="F62" s="379"/>
      <c r="G62" s="380"/>
    </row>
    <row r="63" spans="3:7" ht="15.75" x14ac:dyDescent="0.25">
      <c r="C63" s="380"/>
      <c r="D63" s="379"/>
      <c r="E63" s="379"/>
      <c r="F63" s="379"/>
      <c r="G63" s="380"/>
    </row>
    <row r="64" spans="3:7" ht="15.75" x14ac:dyDescent="0.25">
      <c r="C64" s="380"/>
      <c r="D64" s="379"/>
      <c r="E64" s="379"/>
      <c r="F64" s="379"/>
      <c r="G64" s="380"/>
    </row>
    <row r="65" spans="3:7" ht="15.75" x14ac:dyDescent="0.25">
      <c r="C65" s="380"/>
      <c r="D65" s="379"/>
      <c r="E65" s="379"/>
      <c r="F65" s="379"/>
      <c r="G65" s="380"/>
    </row>
    <row r="66" spans="3:7" ht="15.75" x14ac:dyDescent="0.25">
      <c r="C66" s="380"/>
      <c r="D66" s="379"/>
      <c r="E66" s="379"/>
      <c r="F66" s="379"/>
      <c r="G66" s="380"/>
    </row>
    <row r="67" spans="3:7" ht="15.75" x14ac:dyDescent="0.25">
      <c r="C67" s="380"/>
      <c r="D67" s="379"/>
      <c r="E67" s="379"/>
      <c r="F67" s="379"/>
      <c r="G67" s="380"/>
    </row>
    <row r="68" spans="3:7" ht="15.75" x14ac:dyDescent="0.25">
      <c r="C68" s="380"/>
      <c r="D68" s="379"/>
      <c r="E68" s="379"/>
      <c r="F68" s="379"/>
      <c r="G68" s="380"/>
    </row>
    <row r="69" spans="3:7" ht="15.75" x14ac:dyDescent="0.25">
      <c r="C69" s="380"/>
      <c r="D69" s="379"/>
      <c r="E69" s="379"/>
      <c r="F69" s="379"/>
      <c r="G69" s="380"/>
    </row>
    <row r="70" spans="3:7" ht="15.75" x14ac:dyDescent="0.25">
      <c r="C70" s="380"/>
      <c r="D70" s="379"/>
      <c r="E70" s="379"/>
      <c r="F70" s="379"/>
      <c r="G70" s="380"/>
    </row>
    <row r="71" spans="3:7" ht="15.75" x14ac:dyDescent="0.25">
      <c r="C71" s="380"/>
      <c r="D71" s="379"/>
      <c r="E71" s="379"/>
      <c r="F71" s="379"/>
      <c r="G71" s="380"/>
    </row>
    <row r="72" spans="3:7" ht="15.75" x14ac:dyDescent="0.25">
      <c r="C72" s="380"/>
      <c r="D72" s="379"/>
      <c r="E72" s="379"/>
      <c r="F72" s="379"/>
      <c r="G72" s="380"/>
    </row>
    <row r="73" spans="3:7" ht="15.75" x14ac:dyDescent="0.25">
      <c r="C73" s="380"/>
      <c r="D73" s="379"/>
      <c r="E73" s="379"/>
      <c r="F73" s="379"/>
      <c r="G73" s="380"/>
    </row>
    <row r="74" spans="3:7" ht="15.75" x14ac:dyDescent="0.25">
      <c r="C74" s="380"/>
      <c r="D74" s="379"/>
      <c r="E74" s="379"/>
      <c r="F74" s="379"/>
      <c r="G74" s="380"/>
    </row>
    <row r="75" spans="3:7" ht="15.75" x14ac:dyDescent="0.25">
      <c r="C75" s="380"/>
      <c r="D75" s="379"/>
      <c r="E75" s="379"/>
      <c r="F75" s="379"/>
      <c r="G75" s="380"/>
    </row>
    <row r="76" spans="3:7" ht="15.75" x14ac:dyDescent="0.25">
      <c r="C76" s="380"/>
      <c r="D76" s="379"/>
      <c r="E76" s="379"/>
      <c r="F76" s="379"/>
      <c r="G76" s="380"/>
    </row>
    <row r="77" spans="3:7" ht="15.75" x14ac:dyDescent="0.25">
      <c r="C77" s="380"/>
      <c r="D77" s="379"/>
      <c r="E77" s="379"/>
      <c r="F77" s="379"/>
      <c r="G77" s="380"/>
    </row>
    <row r="78" spans="3:7" ht="15.75" x14ac:dyDescent="0.25">
      <c r="C78" s="380"/>
      <c r="D78" s="379"/>
      <c r="E78" s="379"/>
      <c r="F78" s="379"/>
      <c r="G78" s="380"/>
    </row>
    <row r="79" spans="3:7" ht="15.75" x14ac:dyDescent="0.25">
      <c r="C79" s="380"/>
      <c r="D79" s="379"/>
      <c r="E79" s="379"/>
      <c r="F79" s="379"/>
      <c r="G79" s="380"/>
    </row>
    <row r="80" spans="3:7" ht="15.75" x14ac:dyDescent="0.25">
      <c r="C80" s="380"/>
      <c r="D80" s="379"/>
      <c r="E80" s="379"/>
      <c r="F80" s="379"/>
      <c r="G80" s="380"/>
    </row>
    <row r="81" spans="3:7" ht="15.75" x14ac:dyDescent="0.25">
      <c r="C81" s="380"/>
      <c r="D81" s="379"/>
      <c r="E81" s="379"/>
      <c r="F81" s="379"/>
      <c r="G81" s="380"/>
    </row>
    <row r="82" spans="3:7" ht="15.75" x14ac:dyDescent="0.25">
      <c r="C82" s="380"/>
      <c r="D82" s="379"/>
      <c r="E82" s="379"/>
      <c r="F82" s="379"/>
      <c r="G82" s="380"/>
    </row>
    <row r="83" spans="3:7" ht="15.75" x14ac:dyDescent="0.25">
      <c r="C83" s="380"/>
      <c r="D83" s="379"/>
      <c r="E83" s="379"/>
      <c r="F83" s="379"/>
      <c r="G83" s="380"/>
    </row>
    <row r="84" spans="3:7" ht="15.75" x14ac:dyDescent="0.25">
      <c r="C84" s="380"/>
      <c r="D84" s="379"/>
      <c r="E84" s="379"/>
      <c r="F84" s="379"/>
      <c r="G84" s="380"/>
    </row>
    <row r="85" spans="3:7" ht="15.75" x14ac:dyDescent="0.25">
      <c r="C85" s="380"/>
      <c r="D85" s="379"/>
      <c r="E85" s="379"/>
      <c r="F85" s="379"/>
      <c r="G85" s="380"/>
    </row>
    <row r="86" spans="3:7" ht="15.75" x14ac:dyDescent="0.25">
      <c r="C86" s="380"/>
      <c r="D86" s="379"/>
      <c r="E86" s="379"/>
      <c r="F86" s="379"/>
      <c r="G86" s="380"/>
    </row>
    <row r="87" spans="3:7" ht="15.75" x14ac:dyDescent="0.25">
      <c r="C87" s="380"/>
      <c r="D87" s="379"/>
      <c r="E87" s="379"/>
      <c r="F87" s="379"/>
      <c r="G87" s="380"/>
    </row>
    <row r="88" spans="3:7" ht="15.75" x14ac:dyDescent="0.25">
      <c r="C88" s="380"/>
      <c r="D88" s="379"/>
      <c r="E88" s="379"/>
      <c r="F88" s="379"/>
      <c r="G88" s="380"/>
    </row>
    <row r="89" spans="3:7" ht="15.75" x14ac:dyDescent="0.25">
      <c r="C89" s="380"/>
      <c r="D89" s="379"/>
      <c r="E89" s="379"/>
      <c r="F89" s="379"/>
      <c r="G89" s="380"/>
    </row>
    <row r="90" spans="3:7" ht="15.75" x14ac:dyDescent="0.25">
      <c r="C90" s="380"/>
      <c r="D90" s="379"/>
      <c r="E90" s="379"/>
      <c r="F90" s="379"/>
      <c r="G90" s="380"/>
    </row>
    <row r="91" spans="3:7" ht="15.75" x14ac:dyDescent="0.25">
      <c r="C91" s="380"/>
      <c r="D91" s="379"/>
      <c r="E91" s="379"/>
      <c r="F91" s="379"/>
      <c r="G91" s="380"/>
    </row>
    <row r="92" spans="3:7" ht="15.75" x14ac:dyDescent="0.25">
      <c r="C92" s="380"/>
      <c r="D92" s="379"/>
      <c r="E92" s="379"/>
      <c r="F92" s="379"/>
      <c r="G92" s="380"/>
    </row>
    <row r="93" spans="3:7" ht="15.75" x14ac:dyDescent="0.25">
      <c r="C93" s="380"/>
      <c r="D93" s="379"/>
      <c r="E93" s="379"/>
      <c r="F93" s="379"/>
      <c r="G93" s="380"/>
    </row>
    <row r="94" spans="3:7" ht="15.75" x14ac:dyDescent="0.25">
      <c r="C94" s="380"/>
      <c r="D94" s="379"/>
      <c r="E94" s="379"/>
      <c r="F94" s="379"/>
      <c r="G94" s="380"/>
    </row>
    <row r="95" spans="3:7" ht="15.75" x14ac:dyDescent="0.25">
      <c r="C95" s="380"/>
      <c r="D95" s="379"/>
      <c r="E95" s="379"/>
      <c r="F95" s="379"/>
      <c r="G95" s="380"/>
    </row>
    <row r="96" spans="3:7" ht="15.75" x14ac:dyDescent="0.25">
      <c r="C96" s="380"/>
      <c r="D96" s="379"/>
      <c r="E96" s="379"/>
      <c r="F96" s="379"/>
      <c r="G96" s="380"/>
    </row>
    <row r="97" spans="3:7" ht="15.75" x14ac:dyDescent="0.25">
      <c r="C97" s="380"/>
      <c r="D97" s="379"/>
      <c r="E97" s="379"/>
      <c r="F97" s="379"/>
      <c r="G97" s="380"/>
    </row>
    <row r="98" spans="3:7" ht="15.75" x14ac:dyDescent="0.25">
      <c r="C98" s="380"/>
      <c r="D98" s="379"/>
      <c r="E98" s="379"/>
      <c r="F98" s="379"/>
      <c r="G98" s="380"/>
    </row>
    <row r="99" spans="3:7" ht="15.75" x14ac:dyDescent="0.25">
      <c r="C99" s="380"/>
      <c r="D99" s="379"/>
      <c r="E99" s="379"/>
      <c r="F99" s="379"/>
      <c r="G99" s="380"/>
    </row>
    <row r="100" spans="3:7" ht="15.75" x14ac:dyDescent="0.25">
      <c r="C100" s="380"/>
      <c r="D100" s="379"/>
      <c r="E100" s="379"/>
      <c r="F100" s="379"/>
      <c r="G100" s="380"/>
    </row>
    <row r="101" spans="3:7" ht="15.75" x14ac:dyDescent="0.25">
      <c r="C101" s="380"/>
      <c r="D101" s="379"/>
      <c r="E101" s="379"/>
      <c r="F101" s="379"/>
      <c r="G101" s="380"/>
    </row>
    <row r="102" spans="3:7" ht="15.75" x14ac:dyDescent="0.25">
      <c r="C102" s="380"/>
      <c r="D102" s="379"/>
      <c r="E102" s="379"/>
      <c r="F102" s="379"/>
      <c r="G102" s="380"/>
    </row>
    <row r="103" spans="3:7" ht="15.75" x14ac:dyDescent="0.25">
      <c r="C103" s="380"/>
      <c r="D103" s="379"/>
      <c r="E103" s="379"/>
      <c r="F103" s="379"/>
      <c r="G103" s="380"/>
    </row>
    <row r="104" spans="3:7" ht="15.75" x14ac:dyDescent="0.25">
      <c r="C104" s="380"/>
      <c r="D104" s="379"/>
      <c r="E104" s="379"/>
      <c r="F104" s="379"/>
      <c r="G104" s="380"/>
    </row>
    <row r="105" spans="3:7" ht="15.75" x14ac:dyDescent="0.25">
      <c r="C105" s="380"/>
      <c r="D105" s="379"/>
      <c r="E105" s="379"/>
      <c r="F105" s="379"/>
      <c r="G105" s="380"/>
    </row>
    <row r="106" spans="3:7" ht="15.75" x14ac:dyDescent="0.25">
      <c r="C106" s="380"/>
      <c r="D106" s="379"/>
      <c r="E106" s="379"/>
      <c r="F106" s="379"/>
      <c r="G106" s="380"/>
    </row>
    <row r="107" spans="3:7" ht="15.75" x14ac:dyDescent="0.25">
      <c r="C107" s="380"/>
      <c r="D107" s="379"/>
      <c r="E107" s="379"/>
      <c r="F107" s="379"/>
      <c r="G107" s="380"/>
    </row>
    <row r="108" spans="3:7" ht="15.75" x14ac:dyDescent="0.25">
      <c r="C108" s="380"/>
      <c r="D108" s="379"/>
      <c r="E108" s="379"/>
      <c r="F108" s="379"/>
      <c r="G108" s="380"/>
    </row>
    <row r="109" spans="3:7" ht="15.75" x14ac:dyDescent="0.25">
      <c r="C109" s="380"/>
      <c r="D109" s="379"/>
      <c r="E109" s="379"/>
      <c r="F109" s="379"/>
      <c r="G109" s="380"/>
    </row>
    <row r="110" spans="3:7" ht="15.75" x14ac:dyDescent="0.25">
      <c r="C110" s="380"/>
      <c r="D110" s="379"/>
      <c r="E110" s="379"/>
      <c r="F110" s="379"/>
      <c r="G110" s="380"/>
    </row>
    <row r="111" spans="3:7" ht="15.75" x14ac:dyDescent="0.25">
      <c r="C111" s="380"/>
      <c r="D111" s="379"/>
      <c r="E111" s="379"/>
      <c r="F111" s="379"/>
      <c r="G111" s="380"/>
    </row>
    <row r="112" spans="3:7" ht="15.75" x14ac:dyDescent="0.25">
      <c r="C112" s="380"/>
      <c r="D112" s="379"/>
      <c r="E112" s="379"/>
      <c r="F112" s="379"/>
      <c r="G112" s="380"/>
    </row>
    <row r="113" spans="3:7" ht="15.75" x14ac:dyDescent="0.25">
      <c r="C113" s="380"/>
      <c r="D113" s="379"/>
      <c r="E113" s="379"/>
      <c r="F113" s="379"/>
      <c r="G113" s="380"/>
    </row>
    <row r="114" spans="3:7" ht="15.75" x14ac:dyDescent="0.25">
      <c r="C114" s="380"/>
      <c r="D114" s="379"/>
      <c r="E114" s="379"/>
      <c r="F114" s="379"/>
      <c r="G114" s="380"/>
    </row>
    <row r="115" spans="3:7" ht="15.75" x14ac:dyDescent="0.25">
      <c r="C115" s="380"/>
      <c r="D115" s="379"/>
      <c r="E115" s="379"/>
      <c r="F115" s="379"/>
      <c r="G115" s="380"/>
    </row>
    <row r="116" spans="3:7" ht="15.75" x14ac:dyDescent="0.25">
      <c r="C116" s="380"/>
      <c r="D116" s="379"/>
      <c r="E116" s="379"/>
      <c r="F116" s="379"/>
      <c r="G116" s="380"/>
    </row>
    <row r="117" spans="3:7" ht="15.75" x14ac:dyDescent="0.25">
      <c r="C117" s="380"/>
      <c r="D117" s="379"/>
      <c r="E117" s="379"/>
      <c r="F117" s="379"/>
      <c r="G117" s="380"/>
    </row>
    <row r="118" spans="3:7" ht="15.75" x14ac:dyDescent="0.25">
      <c r="C118" s="380"/>
      <c r="D118" s="379"/>
      <c r="E118" s="379"/>
      <c r="F118" s="379"/>
      <c r="G118" s="380"/>
    </row>
    <row r="119" spans="3:7" ht="15.75" x14ac:dyDescent="0.25">
      <c r="C119" s="380"/>
      <c r="D119" s="379"/>
      <c r="E119" s="379"/>
      <c r="F119" s="379"/>
      <c r="G119" s="380"/>
    </row>
    <row r="120" spans="3:7" ht="15.75" x14ac:dyDescent="0.25">
      <c r="C120" s="380"/>
      <c r="D120" s="379"/>
      <c r="E120" s="379"/>
      <c r="F120" s="379"/>
      <c r="G120" s="380"/>
    </row>
    <row r="121" spans="3:7" ht="15.75" x14ac:dyDescent="0.25">
      <c r="C121" s="380"/>
      <c r="D121" s="379"/>
      <c r="E121" s="379"/>
      <c r="F121" s="379"/>
      <c r="G121" s="380"/>
    </row>
    <row r="122" spans="3:7" ht="15.75" x14ac:dyDescent="0.25">
      <c r="C122" s="380"/>
      <c r="D122" s="379"/>
      <c r="E122" s="379"/>
      <c r="F122" s="379"/>
      <c r="G122" s="380"/>
    </row>
    <row r="123" spans="3:7" ht="15.75" x14ac:dyDescent="0.25">
      <c r="C123" s="380"/>
      <c r="D123" s="379"/>
      <c r="E123" s="379"/>
      <c r="F123" s="379"/>
      <c r="G123" s="380"/>
    </row>
    <row r="124" spans="3:7" ht="15.75" x14ac:dyDescent="0.25">
      <c r="C124" s="380"/>
      <c r="D124" s="379"/>
      <c r="E124" s="379"/>
      <c r="F124" s="379"/>
      <c r="G124" s="380"/>
    </row>
    <row r="125" spans="3:7" ht="15.75" x14ac:dyDescent="0.25">
      <c r="C125" s="380"/>
      <c r="D125" s="379"/>
      <c r="E125" s="379"/>
      <c r="F125" s="379"/>
      <c r="G125" s="380"/>
    </row>
    <row r="126" spans="3:7" ht="15.75" x14ac:dyDescent="0.25">
      <c r="C126" s="380"/>
      <c r="D126" s="379"/>
      <c r="E126" s="379"/>
      <c r="F126" s="379"/>
      <c r="G126" s="380"/>
    </row>
    <row r="127" spans="3:7" ht="15.75" x14ac:dyDescent="0.25">
      <c r="C127" s="380"/>
      <c r="D127" s="379"/>
      <c r="E127" s="379"/>
      <c r="F127" s="379"/>
      <c r="G127" s="380"/>
    </row>
    <row r="128" spans="3:7" ht="15.75" x14ac:dyDescent="0.25">
      <c r="C128" s="380"/>
      <c r="D128" s="379"/>
      <c r="E128" s="379"/>
      <c r="F128" s="379"/>
      <c r="G128" s="380"/>
    </row>
    <row r="129" spans="3:7" ht="15.75" x14ac:dyDescent="0.25">
      <c r="C129" s="380"/>
      <c r="D129" s="379"/>
      <c r="E129" s="379"/>
      <c r="F129" s="379"/>
      <c r="G129" s="380"/>
    </row>
    <row r="130" spans="3:7" ht="15.75" x14ac:dyDescent="0.25">
      <c r="C130" s="380"/>
      <c r="D130" s="379"/>
      <c r="E130" s="379"/>
      <c r="F130" s="379"/>
      <c r="G130" s="380"/>
    </row>
    <row r="131" spans="3:7" ht="15.75" x14ac:dyDescent="0.25">
      <c r="C131" s="380"/>
      <c r="D131" s="379"/>
      <c r="E131" s="379"/>
      <c r="F131" s="379"/>
      <c r="G131" s="380"/>
    </row>
    <row r="132" spans="3:7" ht="15.75" x14ac:dyDescent="0.25">
      <c r="C132" s="380"/>
      <c r="D132" s="379"/>
      <c r="E132" s="379"/>
      <c r="F132" s="379"/>
      <c r="G132" s="380"/>
    </row>
    <row r="133" spans="3:7" ht="15.75" x14ac:dyDescent="0.25">
      <c r="C133" s="380"/>
      <c r="D133" s="379"/>
      <c r="E133" s="379"/>
      <c r="F133" s="379"/>
      <c r="G133" s="380"/>
    </row>
    <row r="134" spans="3:7" ht="15.75" x14ac:dyDescent="0.25">
      <c r="C134" s="380"/>
      <c r="D134" s="379"/>
      <c r="E134" s="379"/>
      <c r="F134" s="379"/>
      <c r="G134" s="380"/>
    </row>
    <row r="135" spans="3:7" ht="15.75" x14ac:dyDescent="0.25">
      <c r="C135" s="380"/>
      <c r="D135" s="379"/>
      <c r="E135" s="379"/>
      <c r="F135" s="379"/>
      <c r="G135" s="380"/>
    </row>
    <row r="136" spans="3:7" ht="15.75" x14ac:dyDescent="0.25">
      <c r="C136" s="380"/>
      <c r="D136" s="379"/>
      <c r="E136" s="379"/>
      <c r="F136" s="379"/>
      <c r="G136" s="380"/>
    </row>
    <row r="137" spans="3:7" ht="15.75" x14ac:dyDescent="0.25">
      <c r="C137" s="380"/>
      <c r="D137" s="379"/>
      <c r="E137" s="379"/>
      <c r="F137" s="379"/>
      <c r="G137" s="380"/>
    </row>
    <row r="138" spans="3:7" ht="15.75" x14ac:dyDescent="0.25">
      <c r="C138" s="380"/>
      <c r="D138" s="379"/>
      <c r="E138" s="379"/>
      <c r="F138" s="379"/>
      <c r="G138" s="380"/>
    </row>
    <row r="139" spans="3:7" ht="15.75" x14ac:dyDescent="0.25">
      <c r="C139" s="380"/>
      <c r="D139" s="379"/>
      <c r="E139" s="379"/>
      <c r="F139" s="379"/>
      <c r="G139" s="380"/>
    </row>
    <row r="140" spans="3:7" ht="15.75" x14ac:dyDescent="0.25">
      <c r="C140" s="380"/>
      <c r="D140" s="379"/>
      <c r="E140" s="379"/>
      <c r="F140" s="379"/>
      <c r="G140" s="380"/>
    </row>
    <row r="141" spans="3:7" ht="15.75" x14ac:dyDescent="0.25">
      <c r="C141" s="380"/>
      <c r="D141" s="379"/>
      <c r="E141" s="379"/>
      <c r="F141" s="379"/>
      <c r="G141" s="380"/>
    </row>
    <row r="142" spans="3:7" ht="15.75" x14ac:dyDescent="0.25">
      <c r="C142" s="380"/>
      <c r="D142" s="379"/>
      <c r="E142" s="379"/>
      <c r="F142" s="379"/>
      <c r="G142" s="380"/>
    </row>
    <row r="143" spans="3:7" ht="15.75" x14ac:dyDescent="0.25">
      <c r="C143" s="380"/>
      <c r="D143" s="379"/>
      <c r="E143" s="379"/>
      <c r="F143" s="379"/>
      <c r="G143" s="380"/>
    </row>
    <row r="144" spans="3:7" ht="15.75" x14ac:dyDescent="0.25">
      <c r="C144" s="380"/>
      <c r="D144" s="379"/>
      <c r="E144" s="379"/>
      <c r="F144" s="379"/>
      <c r="G144" s="380"/>
    </row>
    <row r="145" spans="3:7" ht="15.75" x14ac:dyDescent="0.25">
      <c r="C145" s="380"/>
      <c r="D145" s="379"/>
      <c r="E145" s="379"/>
      <c r="F145" s="379"/>
      <c r="G145" s="380"/>
    </row>
    <row r="146" spans="3:7" ht="15.75" x14ac:dyDescent="0.25">
      <c r="C146" s="380"/>
      <c r="D146" s="379"/>
      <c r="E146" s="379"/>
      <c r="F146" s="379"/>
      <c r="G146" s="380"/>
    </row>
    <row r="147" spans="3:7" ht="15.75" x14ac:dyDescent="0.25">
      <c r="C147" s="380"/>
      <c r="D147" s="379"/>
      <c r="E147" s="379"/>
      <c r="F147" s="379"/>
      <c r="G147" s="380"/>
    </row>
    <row r="148" spans="3:7" ht="15.75" x14ac:dyDescent="0.25">
      <c r="C148" s="380"/>
      <c r="D148" s="379"/>
      <c r="E148" s="379"/>
      <c r="F148" s="379"/>
      <c r="G148" s="380"/>
    </row>
    <row r="149" spans="3:7" ht="15.75" x14ac:dyDescent="0.25">
      <c r="C149" s="380"/>
      <c r="D149" s="379"/>
      <c r="E149" s="379"/>
      <c r="F149" s="379"/>
      <c r="G149" s="380"/>
    </row>
    <row r="150" spans="3:7" ht="15.75" x14ac:dyDescent="0.25">
      <c r="C150" s="380"/>
      <c r="D150" s="379"/>
      <c r="E150" s="379"/>
      <c r="F150" s="379"/>
      <c r="G150" s="380"/>
    </row>
    <row r="151" spans="3:7" ht="15.75" x14ac:dyDescent="0.25">
      <c r="C151" s="380"/>
      <c r="D151" s="379"/>
      <c r="E151" s="379"/>
      <c r="F151" s="379"/>
      <c r="G151" s="380"/>
    </row>
    <row r="152" spans="3:7" ht="15.75" x14ac:dyDescent="0.25">
      <c r="C152" s="380"/>
      <c r="D152" s="379"/>
      <c r="E152" s="379"/>
      <c r="F152" s="379"/>
      <c r="G152" s="380"/>
    </row>
    <row r="153" spans="3:7" ht="15.75" x14ac:dyDescent="0.25">
      <c r="C153" s="380"/>
      <c r="D153" s="379"/>
      <c r="E153" s="379"/>
      <c r="F153" s="379"/>
      <c r="G153" s="380"/>
    </row>
    <row r="154" spans="3:7" ht="15.75" x14ac:dyDescent="0.25">
      <c r="C154" s="380"/>
      <c r="D154" s="379"/>
      <c r="E154" s="379"/>
      <c r="F154" s="379"/>
      <c r="G154" s="380"/>
    </row>
    <row r="155" spans="3:7" ht="15.75" x14ac:dyDescent="0.25">
      <c r="C155" s="380"/>
      <c r="D155" s="379"/>
      <c r="E155" s="379"/>
      <c r="F155" s="379"/>
      <c r="G155" s="380"/>
    </row>
    <row r="156" spans="3:7" ht="15.75" x14ac:dyDescent="0.25">
      <c r="C156" s="380"/>
      <c r="D156" s="379"/>
      <c r="E156" s="379"/>
      <c r="F156" s="379"/>
      <c r="G156" s="380"/>
    </row>
    <row r="157" spans="3:7" ht="15.75" x14ac:dyDescent="0.25">
      <c r="C157" s="380"/>
      <c r="D157" s="379"/>
      <c r="E157" s="379"/>
      <c r="F157" s="379"/>
      <c r="G157" s="380"/>
    </row>
    <row r="158" spans="3:7" ht="15.75" x14ac:dyDescent="0.25">
      <c r="C158" s="380"/>
      <c r="D158" s="379"/>
      <c r="E158" s="379"/>
      <c r="F158" s="379"/>
      <c r="G158" s="380"/>
    </row>
    <row r="159" spans="3:7" ht="15.75" x14ac:dyDescent="0.25">
      <c r="C159" s="380"/>
      <c r="D159" s="379"/>
      <c r="E159" s="379"/>
      <c r="F159" s="379"/>
      <c r="G159" s="380"/>
    </row>
    <row r="160" spans="3:7" ht="15.75" x14ac:dyDescent="0.25">
      <c r="C160" s="380"/>
      <c r="D160" s="379"/>
      <c r="E160" s="379"/>
      <c r="F160" s="379"/>
      <c r="G160" s="380"/>
    </row>
    <row r="161" spans="3:7" ht="15.75" x14ac:dyDescent="0.25">
      <c r="C161" s="380"/>
      <c r="D161" s="379"/>
      <c r="E161" s="379"/>
      <c r="F161" s="379"/>
      <c r="G161" s="380"/>
    </row>
    <row r="162" spans="3:7" ht="15.75" x14ac:dyDescent="0.25">
      <c r="C162" s="380"/>
      <c r="D162" s="379"/>
      <c r="E162" s="379"/>
      <c r="F162" s="379"/>
      <c r="G162" s="380"/>
    </row>
    <row r="163" spans="3:7" ht="15.75" x14ac:dyDescent="0.25">
      <c r="C163" s="380"/>
      <c r="D163" s="379"/>
      <c r="E163" s="379"/>
      <c r="F163" s="379"/>
      <c r="G163" s="380"/>
    </row>
    <row r="164" spans="3:7" ht="15.75" x14ac:dyDescent="0.25">
      <c r="C164" s="380"/>
      <c r="D164" s="379"/>
      <c r="E164" s="379"/>
      <c r="F164" s="379"/>
      <c r="G164" s="380"/>
    </row>
    <row r="165" spans="3:7" ht="15.75" x14ac:dyDescent="0.25">
      <c r="C165" s="380"/>
      <c r="D165" s="379"/>
      <c r="E165" s="379"/>
      <c r="F165" s="379"/>
      <c r="G165" s="380"/>
    </row>
    <row r="166" spans="3:7" ht="15.75" x14ac:dyDescent="0.25">
      <c r="C166" s="380"/>
      <c r="D166" s="379"/>
      <c r="E166" s="379"/>
      <c r="F166" s="379"/>
      <c r="G166" s="380"/>
    </row>
    <row r="167" spans="3:7" ht="15.75" x14ac:dyDescent="0.25">
      <c r="C167" s="380"/>
      <c r="D167" s="379"/>
      <c r="E167" s="379"/>
      <c r="F167" s="379"/>
      <c r="G167" s="380"/>
    </row>
    <row r="168" spans="3:7" ht="15.75" x14ac:dyDescent="0.25">
      <c r="C168" s="380"/>
      <c r="D168" s="379"/>
      <c r="E168" s="379"/>
      <c r="F168" s="379"/>
      <c r="G168" s="380"/>
    </row>
    <row r="169" spans="3:7" ht="15.75" x14ac:dyDescent="0.25">
      <c r="C169" s="380"/>
      <c r="D169" s="379"/>
      <c r="E169" s="379"/>
      <c r="F169" s="379"/>
      <c r="G169" s="380"/>
    </row>
    <row r="170" spans="3:7" ht="15.75" x14ac:dyDescent="0.25">
      <c r="C170" s="380"/>
      <c r="D170" s="379"/>
      <c r="E170" s="379"/>
      <c r="F170" s="379"/>
      <c r="G170" s="380"/>
    </row>
    <row r="171" spans="3:7" ht="15.75" x14ac:dyDescent="0.25">
      <c r="C171" s="380"/>
      <c r="D171" s="379"/>
      <c r="E171" s="379"/>
      <c r="F171" s="379"/>
      <c r="G171" s="380"/>
    </row>
    <row r="172" spans="3:7" ht="15.75" x14ac:dyDescent="0.25">
      <c r="C172" s="380"/>
      <c r="D172" s="379"/>
      <c r="E172" s="379"/>
      <c r="F172" s="379"/>
      <c r="G172" s="380"/>
    </row>
    <row r="173" spans="3:7" ht="15.75" x14ac:dyDescent="0.25">
      <c r="C173" s="380"/>
      <c r="D173" s="379"/>
      <c r="E173" s="379"/>
      <c r="F173" s="379"/>
      <c r="G173" s="380"/>
    </row>
    <row r="174" spans="3:7" ht="15.75" x14ac:dyDescent="0.25">
      <c r="C174" s="380"/>
      <c r="D174" s="379"/>
      <c r="E174" s="379"/>
      <c r="F174" s="379"/>
      <c r="G174" s="380"/>
    </row>
    <row r="175" spans="3:7" ht="15.75" x14ac:dyDescent="0.25">
      <c r="C175" s="380"/>
      <c r="D175" s="379"/>
      <c r="E175" s="379"/>
      <c r="F175" s="379"/>
      <c r="G175" s="380"/>
    </row>
    <row r="176" spans="3:7" ht="15.75" x14ac:dyDescent="0.25">
      <c r="C176" s="380"/>
      <c r="D176" s="379"/>
      <c r="E176" s="379"/>
      <c r="F176" s="379"/>
      <c r="G176" s="380"/>
    </row>
    <row r="177" spans="3:7" ht="15.75" x14ac:dyDescent="0.25">
      <c r="C177" s="380"/>
      <c r="D177" s="379"/>
      <c r="E177" s="379"/>
      <c r="F177" s="379"/>
      <c r="G177" s="380"/>
    </row>
    <row r="178" spans="3:7" ht="15.75" x14ac:dyDescent="0.25">
      <c r="C178" s="380"/>
      <c r="D178" s="379"/>
      <c r="E178" s="379"/>
      <c r="F178" s="379"/>
      <c r="G178" s="380"/>
    </row>
    <row r="179" spans="3:7" ht="15.75" x14ac:dyDescent="0.25">
      <c r="C179" s="380"/>
      <c r="D179" s="379"/>
      <c r="E179" s="379"/>
      <c r="F179" s="379"/>
      <c r="G179" s="380"/>
    </row>
    <row r="180" spans="3:7" ht="15.75" x14ac:dyDescent="0.25">
      <c r="C180" s="380"/>
      <c r="D180" s="379"/>
      <c r="E180" s="379"/>
      <c r="F180" s="379"/>
      <c r="G180" s="380"/>
    </row>
    <row r="181" spans="3:7" ht="15.75" x14ac:dyDescent="0.25">
      <c r="C181" s="380"/>
      <c r="D181" s="379"/>
      <c r="E181" s="379"/>
      <c r="F181" s="379"/>
      <c r="G181" s="380"/>
    </row>
    <row r="182" spans="3:7" ht="15.75" x14ac:dyDescent="0.25">
      <c r="C182" s="380"/>
      <c r="D182" s="379"/>
      <c r="E182" s="379"/>
      <c r="F182" s="379"/>
      <c r="G182" s="380"/>
    </row>
    <row r="183" spans="3:7" ht="15.75" x14ac:dyDescent="0.25">
      <c r="C183" s="380"/>
      <c r="D183" s="379"/>
      <c r="E183" s="379"/>
      <c r="F183" s="379"/>
      <c r="G183" s="380"/>
    </row>
    <row r="184" spans="3:7" ht="15.75" x14ac:dyDescent="0.25">
      <c r="C184" s="380"/>
      <c r="D184" s="379"/>
      <c r="E184" s="379"/>
      <c r="F184" s="379"/>
      <c r="G184" s="380"/>
    </row>
    <row r="185" spans="3:7" ht="15.75" x14ac:dyDescent="0.25">
      <c r="C185" s="380"/>
      <c r="D185" s="379"/>
      <c r="E185" s="379"/>
      <c r="F185" s="379"/>
      <c r="G185" s="380"/>
    </row>
    <row r="186" spans="3:7" ht="15.75" x14ac:dyDescent="0.25">
      <c r="C186" s="380"/>
      <c r="D186" s="379"/>
      <c r="E186" s="379"/>
      <c r="F186" s="379"/>
      <c r="G186" s="380"/>
    </row>
    <row r="187" spans="3:7" ht="15.75" x14ac:dyDescent="0.25">
      <c r="C187" s="380"/>
      <c r="D187" s="379"/>
      <c r="E187" s="379"/>
      <c r="F187" s="379"/>
      <c r="G187" s="380"/>
    </row>
    <row r="188" spans="3:7" ht="15.75" x14ac:dyDescent="0.25">
      <c r="C188" s="380"/>
      <c r="D188" s="379"/>
      <c r="E188" s="379"/>
      <c r="F188" s="379"/>
      <c r="G188" s="380"/>
    </row>
    <row r="189" spans="3:7" ht="15.75" x14ac:dyDescent="0.25">
      <c r="C189" s="380"/>
      <c r="D189" s="379"/>
      <c r="E189" s="379"/>
      <c r="F189" s="379"/>
      <c r="G189" s="380"/>
    </row>
    <row r="190" spans="3:7" ht="15.75" x14ac:dyDescent="0.25">
      <c r="C190" s="380"/>
      <c r="D190" s="379"/>
      <c r="E190" s="379"/>
      <c r="F190" s="379"/>
      <c r="G190" s="380"/>
    </row>
    <row r="191" spans="3:7" ht="15.75" x14ac:dyDescent="0.25">
      <c r="C191" s="380"/>
      <c r="D191" s="379"/>
      <c r="E191" s="379"/>
      <c r="F191" s="379"/>
      <c r="G191" s="380"/>
    </row>
    <row r="192" spans="3:7" ht="15.75" x14ac:dyDescent="0.25">
      <c r="C192" s="380"/>
      <c r="D192" s="379"/>
      <c r="E192" s="379"/>
      <c r="F192" s="379"/>
      <c r="G192" s="380"/>
    </row>
    <row r="193" spans="3:7" ht="15.75" x14ac:dyDescent="0.25">
      <c r="C193" s="380"/>
      <c r="D193" s="379"/>
      <c r="E193" s="379"/>
      <c r="F193" s="379"/>
      <c r="G193" s="380"/>
    </row>
    <row r="194" spans="3:7" ht="15.75" x14ac:dyDescent="0.25">
      <c r="C194" s="380"/>
      <c r="D194" s="379"/>
      <c r="E194" s="379"/>
      <c r="F194" s="379"/>
      <c r="G194" s="380"/>
    </row>
    <row r="195" spans="3:7" ht="15.75" x14ac:dyDescent="0.25">
      <c r="C195" s="380"/>
      <c r="D195" s="379"/>
      <c r="E195" s="379"/>
      <c r="F195" s="379"/>
      <c r="G195" s="380"/>
    </row>
    <row r="196" spans="3:7" ht="15.75" x14ac:dyDescent="0.25">
      <c r="C196" s="380"/>
      <c r="D196" s="379"/>
      <c r="E196" s="379"/>
      <c r="F196" s="379"/>
      <c r="G196" s="380"/>
    </row>
    <row r="197" spans="3:7" ht="15.75" x14ac:dyDescent="0.25">
      <c r="C197" s="380"/>
      <c r="D197" s="379"/>
      <c r="E197" s="379"/>
      <c r="F197" s="379"/>
      <c r="G197" s="380"/>
    </row>
    <row r="198" spans="3:7" ht="15.75" x14ac:dyDescent="0.25">
      <c r="C198" s="380"/>
      <c r="D198" s="379"/>
      <c r="E198" s="379"/>
      <c r="F198" s="379"/>
      <c r="G198" s="380"/>
    </row>
    <row r="199" spans="3:7" ht="15.75" x14ac:dyDescent="0.25">
      <c r="C199" s="380"/>
      <c r="D199" s="379"/>
      <c r="E199" s="379"/>
      <c r="F199" s="379"/>
      <c r="G199" s="380"/>
    </row>
    <row r="200" spans="3:7" ht="15.75" x14ac:dyDescent="0.25">
      <c r="C200" s="380"/>
      <c r="D200" s="379"/>
      <c r="E200" s="379"/>
      <c r="F200" s="379"/>
      <c r="G200" s="380"/>
    </row>
    <row r="201" spans="3:7" ht="15.75" x14ac:dyDescent="0.25">
      <c r="C201" s="380"/>
      <c r="D201" s="379"/>
      <c r="E201" s="379"/>
      <c r="F201" s="379"/>
      <c r="G201" s="380"/>
    </row>
    <row r="202" spans="3:7" ht="15.75" x14ac:dyDescent="0.25">
      <c r="C202" s="380"/>
      <c r="D202" s="379"/>
      <c r="E202" s="379"/>
      <c r="F202" s="379"/>
      <c r="G202" s="380"/>
    </row>
    <row r="203" spans="3:7" ht="15.75" x14ac:dyDescent="0.25">
      <c r="C203" s="380"/>
      <c r="D203" s="379"/>
      <c r="E203" s="379"/>
      <c r="F203" s="379"/>
      <c r="G203" s="380"/>
    </row>
    <row r="204" spans="3:7" ht="15.75" x14ac:dyDescent="0.25">
      <c r="C204" s="380"/>
      <c r="D204" s="379"/>
      <c r="E204" s="379"/>
      <c r="F204" s="379"/>
      <c r="G204" s="380"/>
    </row>
    <row r="205" spans="3:7" ht="15.75" x14ac:dyDescent="0.25">
      <c r="C205" s="380"/>
      <c r="D205" s="379"/>
      <c r="E205" s="379"/>
      <c r="F205" s="379"/>
      <c r="G205" s="380"/>
    </row>
    <row r="206" spans="3:7" ht="15.75" x14ac:dyDescent="0.25">
      <c r="C206" s="380"/>
      <c r="D206" s="379"/>
      <c r="E206" s="379"/>
      <c r="F206" s="379"/>
      <c r="G206" s="380"/>
    </row>
    <row r="207" spans="3:7" ht="15.75" x14ac:dyDescent="0.25">
      <c r="C207" s="380"/>
      <c r="D207" s="379"/>
      <c r="E207" s="379"/>
      <c r="F207" s="379"/>
      <c r="G207" s="380"/>
    </row>
    <row r="208" spans="3:7" ht="15.75" x14ac:dyDescent="0.25">
      <c r="C208" s="380"/>
      <c r="D208" s="379"/>
      <c r="E208" s="379"/>
      <c r="F208" s="379"/>
      <c r="G208" s="380"/>
    </row>
    <row r="209" spans="3:7" ht="15.75" x14ac:dyDescent="0.25">
      <c r="C209" s="380"/>
      <c r="D209" s="379"/>
      <c r="E209" s="379"/>
      <c r="F209" s="379"/>
      <c r="G209" s="380"/>
    </row>
    <row r="210" spans="3:7" ht="15.75" x14ac:dyDescent="0.25">
      <c r="C210" s="380"/>
      <c r="D210" s="379"/>
      <c r="E210" s="379"/>
      <c r="F210" s="379"/>
      <c r="G210" s="380"/>
    </row>
    <row r="211" spans="3:7" ht="15.75" x14ac:dyDescent="0.25">
      <c r="C211" s="380"/>
      <c r="D211" s="379"/>
      <c r="E211" s="379"/>
      <c r="F211" s="379"/>
      <c r="G211" s="380"/>
    </row>
    <row r="212" spans="3:7" ht="15.75" x14ac:dyDescent="0.25">
      <c r="C212" s="380"/>
      <c r="D212" s="379"/>
      <c r="E212" s="379"/>
      <c r="F212" s="379"/>
      <c r="G212" s="380"/>
    </row>
    <row r="213" spans="3:7" ht="15.75" x14ac:dyDescent="0.25">
      <c r="C213" s="380"/>
      <c r="D213" s="379"/>
      <c r="E213" s="379"/>
      <c r="F213" s="379"/>
      <c r="G213" s="380"/>
    </row>
    <row r="214" spans="3:7" ht="15.75" x14ac:dyDescent="0.25">
      <c r="C214" s="380"/>
      <c r="D214" s="379"/>
      <c r="E214" s="379"/>
      <c r="F214" s="379"/>
      <c r="G214" s="380"/>
    </row>
    <row r="215" spans="3:7" ht="15.75" x14ac:dyDescent="0.25">
      <c r="C215" s="380"/>
      <c r="D215" s="379"/>
      <c r="E215" s="379"/>
      <c r="F215" s="379"/>
      <c r="G215" s="380"/>
    </row>
    <row r="216" spans="3:7" ht="15.75" x14ac:dyDescent="0.25">
      <c r="C216" s="380"/>
      <c r="D216" s="379"/>
      <c r="E216" s="379"/>
      <c r="F216" s="379"/>
      <c r="G216" s="380"/>
    </row>
    <row r="217" spans="3:7" ht="15.75" x14ac:dyDescent="0.25">
      <c r="C217" s="380"/>
      <c r="D217" s="379"/>
      <c r="E217" s="379"/>
      <c r="F217" s="379"/>
      <c r="G217" s="380"/>
    </row>
    <row r="218" spans="3:7" ht="15.75" x14ac:dyDescent="0.25">
      <c r="C218" s="380"/>
      <c r="D218" s="379"/>
      <c r="E218" s="379"/>
      <c r="F218" s="379"/>
      <c r="G218" s="380"/>
    </row>
    <row r="219" spans="3:7" ht="15.75" x14ac:dyDescent="0.25">
      <c r="C219" s="380"/>
      <c r="D219" s="379"/>
      <c r="E219" s="379"/>
      <c r="F219" s="379"/>
      <c r="G219" s="380"/>
    </row>
    <row r="220" spans="3:7" ht="15.75" x14ac:dyDescent="0.25">
      <c r="C220" s="380"/>
      <c r="D220" s="379"/>
      <c r="E220" s="379"/>
      <c r="F220" s="379"/>
      <c r="G220" s="380"/>
    </row>
    <row r="221" spans="3:7" ht="15.75" x14ac:dyDescent="0.25">
      <c r="C221" s="380"/>
      <c r="D221" s="379"/>
      <c r="E221" s="379"/>
      <c r="F221" s="379"/>
      <c r="G221" s="380"/>
    </row>
    <row r="222" spans="3:7" ht="15.75" x14ac:dyDescent="0.25">
      <c r="C222" s="380"/>
      <c r="D222" s="379"/>
      <c r="E222" s="379"/>
      <c r="F222" s="379"/>
      <c r="G222" s="380"/>
    </row>
    <row r="223" spans="3:7" ht="15.75" x14ac:dyDescent="0.25">
      <c r="C223" s="380"/>
      <c r="D223" s="379"/>
      <c r="E223" s="379"/>
      <c r="F223" s="379"/>
      <c r="G223" s="380"/>
    </row>
    <row r="224" spans="3:7" ht="15.75" x14ac:dyDescent="0.25">
      <c r="C224" s="380"/>
      <c r="D224" s="379"/>
      <c r="E224" s="379"/>
      <c r="F224" s="379"/>
      <c r="G224" s="380"/>
    </row>
    <row r="225" spans="3:7" ht="15.75" x14ac:dyDescent="0.25">
      <c r="C225" s="380"/>
      <c r="D225" s="379"/>
      <c r="E225" s="379"/>
      <c r="F225" s="379"/>
      <c r="G225" s="380"/>
    </row>
    <row r="226" spans="3:7" ht="15.75" x14ac:dyDescent="0.25">
      <c r="C226" s="380"/>
      <c r="D226" s="379"/>
      <c r="E226" s="379"/>
      <c r="F226" s="379"/>
      <c r="G226" s="380"/>
    </row>
    <row r="227" spans="3:7" ht="15.75" x14ac:dyDescent="0.25">
      <c r="C227" s="380"/>
      <c r="D227" s="379"/>
      <c r="E227" s="379"/>
      <c r="F227" s="379"/>
      <c r="G227" s="380"/>
    </row>
    <row r="228" spans="3:7" ht="15.75" x14ac:dyDescent="0.25">
      <c r="C228" s="380"/>
      <c r="D228" s="379"/>
      <c r="E228" s="379"/>
      <c r="F228" s="379"/>
      <c r="G228" s="380"/>
    </row>
    <row r="229" spans="3:7" ht="15.75" x14ac:dyDescent="0.25">
      <c r="C229" s="380"/>
      <c r="D229" s="379"/>
      <c r="E229" s="379"/>
      <c r="F229" s="379"/>
      <c r="G229" s="380"/>
    </row>
    <row r="230" spans="3:7" ht="15.75" x14ac:dyDescent="0.25">
      <c r="C230" s="380"/>
      <c r="D230" s="379"/>
      <c r="E230" s="379"/>
      <c r="F230" s="379"/>
      <c r="G230" s="380"/>
    </row>
    <row r="231" spans="3:7" ht="15.75" x14ac:dyDescent="0.25">
      <c r="C231" s="380"/>
      <c r="D231" s="379"/>
      <c r="E231" s="379"/>
      <c r="F231" s="379"/>
      <c r="G231" s="380"/>
    </row>
    <row r="232" spans="3:7" ht="15.75" x14ac:dyDescent="0.25">
      <c r="C232" s="380"/>
      <c r="D232" s="379"/>
      <c r="E232" s="379"/>
      <c r="F232" s="379"/>
      <c r="G232" s="380"/>
    </row>
    <row r="233" spans="3:7" ht="15.75" x14ac:dyDescent="0.25">
      <c r="C233" s="380"/>
      <c r="D233" s="379"/>
      <c r="E233" s="379"/>
      <c r="F233" s="379"/>
      <c r="G233" s="380"/>
    </row>
    <row r="234" spans="3:7" ht="15.75" x14ac:dyDescent="0.25">
      <c r="C234" s="380"/>
      <c r="D234" s="379"/>
      <c r="E234" s="379"/>
      <c r="F234" s="379"/>
      <c r="G234" s="380"/>
    </row>
    <row r="235" spans="3:7" ht="15.75" x14ac:dyDescent="0.25">
      <c r="C235" s="380"/>
      <c r="D235" s="379"/>
      <c r="E235" s="379"/>
      <c r="F235" s="379"/>
      <c r="G235" s="380"/>
    </row>
    <row r="236" spans="3:7" ht="15.75" x14ac:dyDescent="0.25">
      <c r="C236" s="380"/>
      <c r="D236" s="379"/>
      <c r="E236" s="379"/>
      <c r="F236" s="379"/>
      <c r="G236" s="380"/>
    </row>
    <row r="237" spans="3:7" ht="15.75" x14ac:dyDescent="0.25">
      <c r="C237" s="380"/>
      <c r="D237" s="379"/>
      <c r="E237" s="379"/>
      <c r="F237" s="379"/>
      <c r="G237" s="380"/>
    </row>
    <row r="238" spans="3:7" ht="15.75" x14ac:dyDescent="0.25">
      <c r="C238" s="380"/>
      <c r="D238" s="379"/>
      <c r="E238" s="379"/>
      <c r="F238" s="379"/>
      <c r="G238" s="380"/>
    </row>
    <row r="239" spans="3:7" ht="15.75" x14ac:dyDescent="0.25">
      <c r="C239" s="380"/>
      <c r="D239" s="379"/>
      <c r="E239" s="379"/>
      <c r="F239" s="379"/>
      <c r="G239" s="380"/>
    </row>
    <row r="240" spans="3:7" ht="15.75" x14ac:dyDescent="0.25">
      <c r="C240" s="380"/>
      <c r="D240" s="379"/>
      <c r="E240" s="379"/>
      <c r="F240" s="379"/>
      <c r="G240" s="380"/>
    </row>
    <row r="241" spans="3:7" ht="15.75" x14ac:dyDescent="0.25">
      <c r="C241" s="380"/>
      <c r="D241" s="379"/>
      <c r="E241" s="379"/>
      <c r="F241" s="379"/>
      <c r="G241" s="380"/>
    </row>
    <row r="242" spans="3:7" ht="15.75" x14ac:dyDescent="0.25">
      <c r="C242" s="380"/>
      <c r="D242" s="379"/>
      <c r="E242" s="379"/>
      <c r="F242" s="379"/>
      <c r="G242" s="380"/>
    </row>
    <row r="243" spans="3:7" ht="15.75" x14ac:dyDescent="0.25">
      <c r="C243" s="380"/>
      <c r="D243" s="379"/>
      <c r="E243" s="379"/>
      <c r="F243" s="379"/>
      <c r="G243" s="380"/>
    </row>
    <row r="244" spans="3:7" ht="15.75" x14ac:dyDescent="0.25">
      <c r="C244" s="380"/>
      <c r="D244" s="379"/>
      <c r="E244" s="379"/>
      <c r="F244" s="379"/>
      <c r="G244" s="380"/>
    </row>
    <row r="245" spans="3:7" ht="15.75" x14ac:dyDescent="0.25">
      <c r="C245" s="380"/>
      <c r="D245" s="379"/>
      <c r="E245" s="379"/>
      <c r="F245" s="379"/>
      <c r="G245" s="380"/>
    </row>
    <row r="246" spans="3:7" ht="15.75" x14ac:dyDescent="0.25">
      <c r="C246" s="380"/>
      <c r="D246" s="379"/>
      <c r="E246" s="379"/>
      <c r="F246" s="379"/>
      <c r="G246" s="380"/>
    </row>
    <row r="247" spans="3:7" ht="15.75" x14ac:dyDescent="0.25">
      <c r="C247" s="380"/>
      <c r="D247" s="379"/>
      <c r="E247" s="379"/>
      <c r="F247" s="379"/>
      <c r="G247" s="380"/>
    </row>
    <row r="248" spans="3:7" ht="15.75" x14ac:dyDescent="0.25">
      <c r="C248" s="380"/>
      <c r="D248" s="379"/>
      <c r="E248" s="379"/>
      <c r="F248" s="379"/>
      <c r="G248" s="380"/>
    </row>
    <row r="249" spans="3:7" ht="15.75" x14ac:dyDescent="0.25">
      <c r="C249" s="380"/>
      <c r="D249" s="379"/>
      <c r="E249" s="379"/>
      <c r="F249" s="379"/>
      <c r="G249" s="380"/>
    </row>
    <row r="250" spans="3:7" ht="15.75" x14ac:dyDescent="0.25">
      <c r="C250" s="380"/>
      <c r="D250" s="379"/>
      <c r="E250" s="379"/>
      <c r="F250" s="379"/>
      <c r="G250" s="380"/>
    </row>
    <row r="251" spans="3:7" ht="15.75" x14ac:dyDescent="0.25">
      <c r="C251" s="380"/>
      <c r="D251" s="379"/>
      <c r="E251" s="379"/>
      <c r="F251" s="379"/>
      <c r="G251" s="380"/>
    </row>
    <row r="252" spans="3:7" ht="15.75" x14ac:dyDescent="0.25">
      <c r="C252" s="380"/>
      <c r="D252" s="379"/>
      <c r="E252" s="379"/>
      <c r="F252" s="379"/>
      <c r="G252" s="380"/>
    </row>
    <row r="253" spans="3:7" ht="15.75" x14ac:dyDescent="0.25">
      <c r="C253" s="380"/>
      <c r="D253" s="379"/>
      <c r="E253" s="379"/>
      <c r="F253" s="379"/>
      <c r="G253" s="380"/>
    </row>
    <row r="254" spans="3:7" ht="15.75" x14ac:dyDescent="0.25">
      <c r="C254" s="380"/>
      <c r="D254" s="379"/>
      <c r="E254" s="379"/>
      <c r="F254" s="379"/>
      <c r="G254" s="380"/>
    </row>
    <row r="255" spans="3:7" ht="15.75" x14ac:dyDescent="0.25">
      <c r="C255" s="380"/>
      <c r="D255" s="379"/>
      <c r="E255" s="379"/>
      <c r="F255" s="379"/>
      <c r="G255" s="380"/>
    </row>
    <row r="256" spans="3:7" ht="15.75" x14ac:dyDescent="0.25">
      <c r="C256" s="380"/>
      <c r="D256" s="379"/>
      <c r="E256" s="379"/>
      <c r="F256" s="379"/>
      <c r="G256" s="380"/>
    </row>
    <row r="257" spans="3:7" ht="15.75" x14ac:dyDescent="0.25">
      <c r="C257" s="380"/>
      <c r="D257" s="379"/>
      <c r="E257" s="379"/>
      <c r="F257" s="379"/>
      <c r="G257" s="380"/>
    </row>
    <row r="258" spans="3:7" ht="15.75" x14ac:dyDescent="0.25">
      <c r="C258" s="380"/>
      <c r="D258" s="379"/>
      <c r="E258" s="379"/>
      <c r="F258" s="379"/>
      <c r="G258" s="380"/>
    </row>
    <row r="259" spans="3:7" ht="15.75" x14ac:dyDescent="0.25">
      <c r="C259" s="380"/>
      <c r="D259" s="379"/>
      <c r="E259" s="379"/>
      <c r="F259" s="379"/>
      <c r="G259" s="380"/>
    </row>
    <row r="260" spans="3:7" ht="15.75" x14ac:dyDescent="0.25">
      <c r="C260" s="380"/>
      <c r="D260" s="379"/>
      <c r="E260" s="379"/>
      <c r="F260" s="379"/>
      <c r="G260" s="380"/>
    </row>
    <row r="261" spans="3:7" ht="15.75" x14ac:dyDescent="0.25">
      <c r="C261" s="380"/>
      <c r="D261" s="379"/>
      <c r="E261" s="379"/>
      <c r="F261" s="379"/>
      <c r="G261" s="380"/>
    </row>
    <row r="262" spans="3:7" ht="15.75" x14ac:dyDescent="0.25">
      <c r="C262" s="380"/>
      <c r="D262" s="379"/>
      <c r="E262" s="379"/>
      <c r="F262" s="379"/>
      <c r="G262" s="380"/>
    </row>
    <row r="263" spans="3:7" ht="15.75" x14ac:dyDescent="0.25">
      <c r="C263" s="380"/>
      <c r="D263" s="379"/>
      <c r="E263" s="379"/>
      <c r="F263" s="379"/>
      <c r="G263" s="380"/>
    </row>
    <row r="264" spans="3:7" ht="15.75" x14ac:dyDescent="0.25">
      <c r="C264" s="380"/>
      <c r="D264" s="379"/>
      <c r="E264" s="379"/>
      <c r="F264" s="379"/>
      <c r="G264" s="380"/>
    </row>
    <row r="265" spans="3:7" ht="15.75" x14ac:dyDescent="0.25">
      <c r="C265" s="380"/>
      <c r="D265" s="379"/>
      <c r="E265" s="379"/>
      <c r="F265" s="379"/>
      <c r="G265" s="380"/>
    </row>
    <row r="266" spans="3:7" ht="15.75" x14ac:dyDescent="0.25">
      <c r="C266" s="380"/>
      <c r="D266" s="379"/>
      <c r="E266" s="379"/>
      <c r="F266" s="379"/>
      <c r="G266" s="380"/>
    </row>
    <row r="267" spans="3:7" ht="15.75" x14ac:dyDescent="0.25">
      <c r="C267" s="380"/>
      <c r="D267" s="379"/>
      <c r="E267" s="379"/>
      <c r="F267" s="379"/>
      <c r="G267" s="380"/>
    </row>
    <row r="268" spans="3:7" ht="15.75" x14ac:dyDescent="0.25">
      <c r="C268" s="380"/>
      <c r="D268" s="379"/>
      <c r="E268" s="379"/>
      <c r="F268" s="379"/>
      <c r="G268" s="380"/>
    </row>
    <row r="269" spans="3:7" ht="15.75" x14ac:dyDescent="0.25">
      <c r="C269" s="380"/>
      <c r="D269" s="379"/>
      <c r="E269" s="379"/>
      <c r="F269" s="379"/>
      <c r="G269" s="380"/>
    </row>
    <row r="270" spans="3:7" ht="15.75" x14ac:dyDescent="0.25">
      <c r="C270" s="380"/>
      <c r="D270" s="379"/>
      <c r="E270" s="379"/>
      <c r="F270" s="379"/>
      <c r="G270" s="380"/>
    </row>
    <row r="271" spans="3:7" ht="15.75" x14ac:dyDescent="0.25">
      <c r="C271" s="380"/>
      <c r="D271" s="379"/>
      <c r="E271" s="379"/>
      <c r="F271" s="379"/>
      <c r="G271" s="380"/>
    </row>
    <row r="272" spans="3:7" ht="15.75" x14ac:dyDescent="0.25">
      <c r="C272" s="380"/>
      <c r="D272" s="379"/>
      <c r="E272" s="379"/>
      <c r="F272" s="379"/>
      <c r="G272" s="380"/>
    </row>
    <row r="273" spans="3:7" ht="15.75" x14ac:dyDescent="0.25">
      <c r="C273" s="380"/>
      <c r="D273" s="379"/>
      <c r="E273" s="379"/>
      <c r="F273" s="379"/>
      <c r="G273" s="380"/>
    </row>
    <row r="274" spans="3:7" ht="15.75" x14ac:dyDescent="0.25">
      <c r="C274" s="380"/>
      <c r="D274" s="379"/>
      <c r="E274" s="379"/>
      <c r="F274" s="379"/>
      <c r="G274" s="380"/>
    </row>
    <row r="275" spans="3:7" ht="15.75" x14ac:dyDescent="0.25">
      <c r="C275" s="380"/>
      <c r="D275" s="379"/>
      <c r="E275" s="379"/>
      <c r="F275" s="379"/>
      <c r="G275" s="380"/>
    </row>
    <row r="276" spans="3:7" ht="15.75" x14ac:dyDescent="0.25">
      <c r="C276" s="380"/>
      <c r="D276" s="379"/>
      <c r="E276" s="379"/>
      <c r="F276" s="379"/>
      <c r="G276" s="380"/>
    </row>
    <row r="277" spans="3:7" ht="15.75" x14ac:dyDescent="0.25">
      <c r="C277" s="380"/>
      <c r="D277" s="379"/>
      <c r="E277" s="379"/>
      <c r="F277" s="379"/>
      <c r="G277" s="380"/>
    </row>
    <row r="278" spans="3:7" ht="15.75" x14ac:dyDescent="0.25">
      <c r="C278" s="380"/>
      <c r="D278" s="379"/>
      <c r="E278" s="379"/>
      <c r="F278" s="379"/>
      <c r="G278" s="380"/>
    </row>
    <row r="279" spans="3:7" ht="15.75" x14ac:dyDescent="0.25">
      <c r="C279" s="380"/>
      <c r="D279" s="379"/>
      <c r="E279" s="379"/>
      <c r="F279" s="379"/>
      <c r="G279" s="380"/>
    </row>
    <row r="280" spans="3:7" ht="15.75" x14ac:dyDescent="0.25">
      <c r="C280" s="380"/>
      <c r="D280" s="379"/>
      <c r="E280" s="379"/>
      <c r="F280" s="379"/>
      <c r="G280" s="380"/>
    </row>
    <row r="281" spans="3:7" ht="15.75" x14ac:dyDescent="0.25">
      <c r="C281" s="380"/>
      <c r="D281" s="379"/>
      <c r="E281" s="379"/>
      <c r="F281" s="379"/>
      <c r="G281" s="380"/>
    </row>
    <row r="282" spans="3:7" ht="15.75" x14ac:dyDescent="0.25">
      <c r="C282" s="380"/>
      <c r="D282" s="379"/>
      <c r="E282" s="379"/>
      <c r="F282" s="379"/>
      <c r="G282" s="380"/>
    </row>
    <row r="283" spans="3:7" ht="15.75" x14ac:dyDescent="0.25">
      <c r="C283" s="380"/>
      <c r="D283" s="379"/>
      <c r="E283" s="379"/>
      <c r="F283" s="379"/>
      <c r="G283" s="380"/>
    </row>
    <row r="284" spans="3:7" ht="15.75" x14ac:dyDescent="0.25">
      <c r="C284" s="380"/>
      <c r="D284" s="379"/>
      <c r="E284" s="379"/>
      <c r="F284" s="379"/>
      <c r="G284" s="380"/>
    </row>
    <row r="285" spans="3:7" ht="15.75" x14ac:dyDescent="0.25">
      <c r="C285" s="380"/>
      <c r="D285" s="379"/>
      <c r="E285" s="379"/>
      <c r="F285" s="379"/>
      <c r="G285" s="380"/>
    </row>
    <row r="286" spans="3:7" ht="15.75" x14ac:dyDescent="0.25">
      <c r="C286" s="380"/>
      <c r="D286" s="379"/>
      <c r="E286" s="379"/>
      <c r="F286" s="379"/>
      <c r="G286" s="380"/>
    </row>
    <row r="287" spans="3:7" ht="15.75" x14ac:dyDescent="0.25">
      <c r="C287" s="380"/>
      <c r="D287" s="379"/>
      <c r="E287" s="379"/>
      <c r="F287" s="379"/>
      <c r="G287" s="380"/>
    </row>
    <row r="288" spans="3:7" ht="15.75" x14ac:dyDescent="0.25">
      <c r="C288" s="380"/>
      <c r="D288" s="379"/>
      <c r="E288" s="379"/>
      <c r="F288" s="379"/>
      <c r="G288" s="380"/>
    </row>
    <row r="289" spans="3:7" ht="15.75" x14ac:dyDescent="0.25">
      <c r="C289" s="380"/>
      <c r="D289" s="379"/>
      <c r="E289" s="379"/>
      <c r="F289" s="379"/>
      <c r="G289" s="380"/>
    </row>
    <row r="290" spans="3:7" ht="15.75" x14ac:dyDescent="0.25">
      <c r="C290" s="380"/>
      <c r="D290" s="379"/>
      <c r="E290" s="379"/>
      <c r="F290" s="379"/>
      <c r="G290" s="380"/>
    </row>
    <row r="291" spans="3:7" ht="15.75" x14ac:dyDescent="0.25">
      <c r="C291" s="380"/>
      <c r="D291" s="379"/>
      <c r="E291" s="379"/>
      <c r="F291" s="379"/>
      <c r="G291" s="380"/>
    </row>
    <row r="292" spans="3:7" ht="15.75" x14ac:dyDescent="0.25">
      <c r="C292" s="380"/>
      <c r="D292" s="379"/>
      <c r="E292" s="379"/>
      <c r="F292" s="379"/>
      <c r="G292" s="380"/>
    </row>
    <row r="293" spans="3:7" ht="15.75" x14ac:dyDescent="0.25">
      <c r="C293" s="380"/>
      <c r="D293" s="379"/>
      <c r="E293" s="379"/>
      <c r="F293" s="379"/>
      <c r="G293" s="380"/>
    </row>
    <row r="294" spans="3:7" ht="15.75" x14ac:dyDescent="0.25">
      <c r="C294" s="380"/>
      <c r="D294" s="379"/>
      <c r="E294" s="379"/>
      <c r="F294" s="379"/>
      <c r="G294" s="380"/>
    </row>
    <row r="295" spans="3:7" ht="15.75" x14ac:dyDescent="0.25">
      <c r="C295" s="380"/>
      <c r="D295" s="379"/>
      <c r="E295" s="379"/>
      <c r="F295" s="379"/>
      <c r="G295" s="380"/>
    </row>
    <row r="296" spans="3:7" ht="15.75" x14ac:dyDescent="0.25">
      <c r="C296" s="380"/>
      <c r="D296" s="379"/>
      <c r="E296" s="379"/>
      <c r="F296" s="379"/>
      <c r="G296" s="380"/>
    </row>
    <row r="297" spans="3:7" ht="15.75" x14ac:dyDescent="0.25">
      <c r="C297" s="380"/>
      <c r="D297" s="379"/>
      <c r="E297" s="379"/>
      <c r="F297" s="379"/>
      <c r="G297" s="380"/>
    </row>
    <row r="298" spans="3:7" ht="15.75" x14ac:dyDescent="0.25">
      <c r="C298" s="380"/>
      <c r="D298" s="379"/>
      <c r="E298" s="379"/>
      <c r="F298" s="379"/>
      <c r="G298" s="380"/>
    </row>
    <row r="299" spans="3:7" ht="15.75" x14ac:dyDescent="0.25">
      <c r="C299" s="380"/>
      <c r="D299" s="379"/>
      <c r="E299" s="379"/>
      <c r="F299" s="379"/>
      <c r="G299" s="380"/>
    </row>
    <row r="300" spans="3:7" ht="15.75" x14ac:dyDescent="0.25">
      <c r="C300" s="380"/>
      <c r="D300" s="379"/>
      <c r="E300" s="379"/>
      <c r="F300" s="379"/>
      <c r="G300" s="380"/>
    </row>
    <row r="301" spans="3:7" ht="15.75" x14ac:dyDescent="0.25">
      <c r="C301" s="380"/>
      <c r="D301" s="379"/>
      <c r="E301" s="379"/>
      <c r="F301" s="379"/>
      <c r="G301" s="380"/>
    </row>
    <row r="302" spans="3:7" ht="15.75" x14ac:dyDescent="0.25">
      <c r="C302" s="380"/>
      <c r="D302" s="379"/>
      <c r="E302" s="379"/>
      <c r="F302" s="379"/>
      <c r="G302" s="380"/>
    </row>
    <row r="303" spans="3:7" ht="15.75" x14ac:dyDescent="0.25">
      <c r="C303" s="380"/>
      <c r="D303" s="379"/>
      <c r="E303" s="379"/>
      <c r="F303" s="379"/>
      <c r="G303" s="380"/>
    </row>
    <row r="304" spans="3:7" ht="15.75" x14ac:dyDescent="0.25">
      <c r="C304" s="380"/>
      <c r="D304" s="379"/>
      <c r="E304" s="379"/>
      <c r="F304" s="379"/>
      <c r="G304" s="380"/>
    </row>
    <row r="305" spans="3:7" ht="15.75" x14ac:dyDescent="0.25">
      <c r="C305" s="380"/>
      <c r="D305" s="379"/>
      <c r="E305" s="379"/>
      <c r="F305" s="379"/>
      <c r="G305" s="380"/>
    </row>
    <row r="306" spans="3:7" ht="15.75" x14ac:dyDescent="0.25">
      <c r="C306" s="380"/>
      <c r="D306" s="379"/>
      <c r="E306" s="379"/>
      <c r="F306" s="379"/>
      <c r="G306" s="380"/>
    </row>
    <row r="307" spans="3:7" ht="15.75" x14ac:dyDescent="0.25">
      <c r="C307" s="380"/>
      <c r="D307" s="379"/>
      <c r="E307" s="379"/>
      <c r="F307" s="379"/>
      <c r="G307" s="380"/>
    </row>
    <row r="308" spans="3:7" ht="15.75" x14ac:dyDescent="0.25">
      <c r="C308" s="380"/>
      <c r="D308" s="379"/>
      <c r="E308" s="379"/>
      <c r="F308" s="379"/>
      <c r="G308" s="380"/>
    </row>
    <row r="309" spans="3:7" ht="15.75" x14ac:dyDescent="0.25">
      <c r="C309" s="380"/>
      <c r="D309" s="379"/>
      <c r="E309" s="379"/>
      <c r="F309" s="379"/>
      <c r="G309" s="380"/>
    </row>
    <row r="310" spans="3:7" ht="15.75" x14ac:dyDescent="0.25">
      <c r="C310" s="380"/>
      <c r="D310" s="379"/>
      <c r="E310" s="379"/>
      <c r="F310" s="379"/>
      <c r="G310" s="380"/>
    </row>
    <row r="311" spans="3:7" ht="15.75" x14ac:dyDescent="0.25">
      <c r="C311" s="380"/>
      <c r="D311" s="379"/>
      <c r="E311" s="379"/>
      <c r="F311" s="379"/>
      <c r="G311" s="380"/>
    </row>
    <row r="312" spans="3:7" ht="15.75" x14ac:dyDescent="0.25">
      <c r="C312" s="380"/>
      <c r="D312" s="379"/>
      <c r="E312" s="379"/>
      <c r="F312" s="379"/>
      <c r="G312" s="380"/>
    </row>
    <row r="313" spans="3:7" ht="15.75" x14ac:dyDescent="0.25">
      <c r="C313" s="380"/>
      <c r="D313" s="379"/>
      <c r="E313" s="379"/>
      <c r="F313" s="379"/>
      <c r="G313" s="380"/>
    </row>
    <row r="314" spans="3:7" ht="15.75" x14ac:dyDescent="0.25">
      <c r="C314" s="380"/>
      <c r="D314" s="379"/>
      <c r="E314" s="379"/>
      <c r="F314" s="379"/>
      <c r="G314" s="380"/>
    </row>
    <row r="315" spans="3:7" ht="15.75" x14ac:dyDescent="0.25">
      <c r="C315" s="380"/>
      <c r="D315" s="379"/>
      <c r="E315" s="379"/>
      <c r="F315" s="379"/>
      <c r="G315" s="380"/>
    </row>
    <row r="316" spans="3:7" ht="15.75" x14ac:dyDescent="0.25">
      <c r="C316" s="380"/>
      <c r="D316" s="379"/>
      <c r="E316" s="379"/>
      <c r="F316" s="379"/>
      <c r="G316" s="380"/>
    </row>
    <row r="317" spans="3:7" ht="15.75" x14ac:dyDescent="0.25">
      <c r="C317" s="380"/>
      <c r="D317" s="379"/>
      <c r="E317" s="379"/>
      <c r="F317" s="379"/>
      <c r="G317" s="380"/>
    </row>
    <row r="318" spans="3:7" ht="15.75" x14ac:dyDescent="0.25">
      <c r="C318" s="380"/>
      <c r="D318" s="379"/>
      <c r="E318" s="379"/>
      <c r="F318" s="379"/>
      <c r="G318" s="380"/>
    </row>
    <row r="319" spans="3:7" ht="15.75" x14ac:dyDescent="0.25">
      <c r="C319" s="380"/>
      <c r="D319" s="379"/>
      <c r="E319" s="379"/>
      <c r="F319" s="379"/>
      <c r="G319" s="380"/>
    </row>
    <row r="320" spans="3:7" ht="15.75" x14ac:dyDescent="0.25">
      <c r="C320" s="380"/>
      <c r="D320" s="379"/>
      <c r="E320" s="379"/>
      <c r="F320" s="379"/>
      <c r="G320" s="380"/>
    </row>
    <row r="321" spans="3:7" ht="15.75" x14ac:dyDescent="0.25">
      <c r="C321" s="380"/>
      <c r="D321" s="379"/>
      <c r="E321" s="379"/>
      <c r="F321" s="379"/>
      <c r="G321" s="380"/>
    </row>
    <row r="322" spans="3:7" ht="15.75" x14ac:dyDescent="0.25">
      <c r="C322" s="380"/>
      <c r="D322" s="379"/>
      <c r="E322" s="379"/>
      <c r="F322" s="379"/>
      <c r="G322" s="380"/>
    </row>
    <row r="323" spans="3:7" ht="15.75" x14ac:dyDescent="0.25">
      <c r="C323" s="380"/>
      <c r="D323" s="379"/>
      <c r="E323" s="379"/>
      <c r="F323" s="379"/>
      <c r="G323" s="380"/>
    </row>
    <row r="324" spans="3:7" ht="15.75" x14ac:dyDescent="0.25">
      <c r="C324" s="380"/>
      <c r="D324" s="379"/>
      <c r="E324" s="379"/>
      <c r="F324" s="379"/>
      <c r="G324" s="380"/>
    </row>
    <row r="325" spans="3:7" ht="15.75" x14ac:dyDescent="0.25">
      <c r="C325" s="380"/>
      <c r="D325" s="379"/>
      <c r="E325" s="379"/>
      <c r="F325" s="379"/>
      <c r="G325" s="380"/>
    </row>
    <row r="326" spans="3:7" ht="15.75" x14ac:dyDescent="0.25">
      <c r="C326" s="380"/>
      <c r="D326" s="379"/>
      <c r="E326" s="379"/>
      <c r="F326" s="379"/>
      <c r="G326" s="380"/>
    </row>
    <row r="327" spans="3:7" ht="15.75" x14ac:dyDescent="0.25">
      <c r="C327" s="380"/>
      <c r="D327" s="379"/>
      <c r="E327" s="379"/>
      <c r="F327" s="379"/>
      <c r="G327" s="380"/>
    </row>
    <row r="328" spans="3:7" ht="15.75" x14ac:dyDescent="0.25">
      <c r="C328" s="380"/>
      <c r="D328" s="379"/>
      <c r="E328" s="379"/>
      <c r="F328" s="379"/>
      <c r="G328" s="380"/>
    </row>
    <row r="329" spans="3:7" ht="15.75" x14ac:dyDescent="0.25">
      <c r="C329" s="380"/>
      <c r="D329" s="379"/>
      <c r="E329" s="379"/>
      <c r="F329" s="379"/>
      <c r="G329" s="380"/>
    </row>
    <row r="330" spans="3:7" ht="15.75" x14ac:dyDescent="0.25">
      <c r="C330" s="380"/>
      <c r="D330" s="379"/>
      <c r="E330" s="379"/>
      <c r="F330" s="379"/>
      <c r="G330" s="380"/>
    </row>
    <row r="331" spans="3:7" ht="15.75" x14ac:dyDescent="0.25">
      <c r="C331" s="380"/>
      <c r="D331" s="379"/>
      <c r="E331" s="379"/>
      <c r="F331" s="379"/>
      <c r="G331" s="380"/>
    </row>
    <row r="332" spans="3:7" ht="15.75" x14ac:dyDescent="0.25">
      <c r="C332" s="380"/>
      <c r="D332" s="379"/>
      <c r="E332" s="379"/>
      <c r="F332" s="379"/>
      <c r="G332" s="380"/>
    </row>
    <row r="333" spans="3:7" ht="15.75" x14ac:dyDescent="0.25">
      <c r="C333" s="380"/>
      <c r="D333" s="379"/>
      <c r="E333" s="379"/>
      <c r="F333" s="379"/>
      <c r="G333" s="380"/>
    </row>
    <row r="334" spans="3:7" ht="15.75" x14ac:dyDescent="0.25">
      <c r="C334" s="380"/>
      <c r="D334" s="379"/>
      <c r="E334" s="379"/>
      <c r="F334" s="379"/>
      <c r="G334" s="380"/>
    </row>
    <row r="335" spans="3:7" ht="15.75" x14ac:dyDescent="0.25">
      <c r="C335" s="380"/>
      <c r="D335" s="379"/>
      <c r="E335" s="379"/>
      <c r="F335" s="379"/>
      <c r="G335" s="380"/>
    </row>
    <row r="336" spans="3:7" ht="15.75" x14ac:dyDescent="0.25">
      <c r="C336" s="380"/>
      <c r="D336" s="379"/>
      <c r="E336" s="379"/>
      <c r="F336" s="379"/>
      <c r="G336" s="380"/>
    </row>
    <row r="337" spans="3:7" ht="15.75" x14ac:dyDescent="0.25">
      <c r="C337" s="380"/>
      <c r="D337" s="379"/>
      <c r="E337" s="379"/>
      <c r="F337" s="379"/>
      <c r="G337" s="380"/>
    </row>
    <row r="338" spans="3:7" ht="15.75" x14ac:dyDescent="0.25">
      <c r="C338" s="380"/>
      <c r="D338" s="379"/>
      <c r="E338" s="379"/>
      <c r="F338" s="379"/>
      <c r="G338" s="380"/>
    </row>
    <row r="339" spans="3:7" ht="15.75" x14ac:dyDescent="0.25">
      <c r="C339" s="380"/>
      <c r="D339" s="379"/>
      <c r="E339" s="379"/>
      <c r="F339" s="379"/>
      <c r="G339" s="380"/>
    </row>
    <row r="340" spans="3:7" ht="15.75" x14ac:dyDescent="0.25">
      <c r="C340" s="380"/>
      <c r="D340" s="379"/>
      <c r="E340" s="379"/>
      <c r="F340" s="379"/>
      <c r="G340" s="380"/>
    </row>
    <row r="341" spans="3:7" ht="15.75" x14ac:dyDescent="0.25">
      <c r="C341" s="380"/>
      <c r="D341" s="379"/>
      <c r="E341" s="379"/>
      <c r="F341" s="379"/>
      <c r="G341" s="380"/>
    </row>
    <row r="342" spans="3:7" ht="15.75" x14ac:dyDescent="0.25">
      <c r="C342" s="380"/>
      <c r="D342" s="379"/>
      <c r="E342" s="379"/>
      <c r="F342" s="379"/>
      <c r="G342" s="380"/>
    </row>
    <row r="343" spans="3:7" ht="15.75" x14ac:dyDescent="0.25">
      <c r="C343" s="380"/>
      <c r="D343" s="379"/>
      <c r="E343" s="379"/>
      <c r="F343" s="379"/>
      <c r="G343" s="380"/>
    </row>
    <row r="344" spans="3:7" ht="15.75" x14ac:dyDescent="0.25">
      <c r="C344" s="380"/>
      <c r="D344" s="379"/>
      <c r="E344" s="379"/>
      <c r="F344" s="379"/>
      <c r="G344" s="380"/>
    </row>
    <row r="345" spans="3:7" ht="15.75" x14ac:dyDescent="0.25">
      <c r="C345" s="380"/>
      <c r="D345" s="379"/>
      <c r="E345" s="379"/>
      <c r="F345" s="379"/>
      <c r="G345" s="380"/>
    </row>
    <row r="346" spans="3:7" ht="15.75" x14ac:dyDescent="0.25">
      <c r="C346" s="380"/>
      <c r="D346" s="379"/>
      <c r="E346" s="379"/>
      <c r="F346" s="379"/>
      <c r="G346" s="380"/>
    </row>
    <row r="347" spans="3:7" ht="15.75" x14ac:dyDescent="0.25">
      <c r="C347" s="380"/>
      <c r="D347" s="379"/>
      <c r="E347" s="379"/>
      <c r="F347" s="379"/>
      <c r="G347" s="380"/>
    </row>
    <row r="348" spans="3:7" ht="15.75" x14ac:dyDescent="0.25">
      <c r="C348" s="380"/>
      <c r="D348" s="379"/>
      <c r="E348" s="379"/>
      <c r="F348" s="379"/>
      <c r="G348" s="380"/>
    </row>
    <row r="349" spans="3:7" ht="15.75" x14ac:dyDescent="0.25">
      <c r="C349" s="380"/>
      <c r="D349" s="379"/>
      <c r="E349" s="379"/>
      <c r="F349" s="379"/>
      <c r="G349" s="380"/>
    </row>
    <row r="350" spans="3:7" ht="15.75" x14ac:dyDescent="0.25">
      <c r="C350" s="380"/>
      <c r="D350" s="379"/>
      <c r="E350" s="379"/>
      <c r="F350" s="379"/>
      <c r="G350" s="380"/>
    </row>
    <row r="351" spans="3:7" ht="15.75" x14ac:dyDescent="0.25">
      <c r="C351" s="380"/>
      <c r="D351" s="379"/>
      <c r="E351" s="379"/>
      <c r="F351" s="379"/>
      <c r="G351" s="380"/>
    </row>
    <row r="352" spans="3:7" ht="15.75" x14ac:dyDescent="0.25">
      <c r="C352" s="380"/>
      <c r="D352" s="379"/>
      <c r="E352" s="379"/>
      <c r="F352" s="379"/>
      <c r="G352" s="380"/>
    </row>
    <row r="353" spans="3:7" ht="15.75" x14ac:dyDescent="0.25">
      <c r="C353" s="380"/>
      <c r="D353" s="379"/>
      <c r="E353" s="379"/>
      <c r="F353" s="379"/>
      <c r="G353" s="380"/>
    </row>
    <row r="354" spans="3:7" ht="15.75" x14ac:dyDescent="0.25">
      <c r="C354" s="380"/>
      <c r="D354" s="379"/>
      <c r="E354" s="379"/>
      <c r="F354" s="379"/>
      <c r="G354" s="380"/>
    </row>
    <row r="355" spans="3:7" ht="15.75" x14ac:dyDescent="0.25">
      <c r="C355" s="380"/>
      <c r="D355" s="379"/>
      <c r="E355" s="379"/>
      <c r="F355" s="379"/>
      <c r="G355" s="380"/>
    </row>
    <row r="356" spans="3:7" ht="15.75" x14ac:dyDescent="0.25">
      <c r="C356" s="380"/>
      <c r="D356" s="379"/>
      <c r="E356" s="379"/>
      <c r="F356" s="379"/>
      <c r="G356" s="380"/>
    </row>
    <row r="357" spans="3:7" ht="15.75" x14ac:dyDescent="0.25">
      <c r="C357" s="380"/>
      <c r="D357" s="379"/>
      <c r="E357" s="379"/>
      <c r="F357" s="379"/>
      <c r="G357" s="380"/>
    </row>
    <row r="358" spans="3:7" ht="15.75" x14ac:dyDescent="0.25">
      <c r="C358" s="380"/>
      <c r="D358" s="379"/>
      <c r="E358" s="379"/>
      <c r="F358" s="379"/>
      <c r="G358" s="380"/>
    </row>
    <row r="359" spans="3:7" ht="15.75" x14ac:dyDescent="0.25">
      <c r="C359" s="380"/>
      <c r="D359" s="379"/>
      <c r="E359" s="379"/>
      <c r="F359" s="379"/>
      <c r="G359" s="380"/>
    </row>
    <row r="360" spans="3:7" ht="15.75" x14ac:dyDescent="0.25">
      <c r="C360" s="380"/>
      <c r="D360" s="379"/>
      <c r="E360" s="379"/>
      <c r="F360" s="379"/>
      <c r="G360" s="380"/>
    </row>
    <row r="361" spans="3:7" ht="15.75" x14ac:dyDescent="0.25">
      <c r="C361" s="380"/>
      <c r="D361" s="379"/>
      <c r="E361" s="379"/>
      <c r="F361" s="379"/>
      <c r="G361" s="380"/>
    </row>
    <row r="362" spans="3:7" ht="15.75" x14ac:dyDescent="0.25">
      <c r="C362" s="380"/>
      <c r="D362" s="379"/>
      <c r="E362" s="379"/>
      <c r="F362" s="379"/>
      <c r="G362" s="380"/>
    </row>
    <row r="363" spans="3:7" ht="15.75" x14ac:dyDescent="0.25">
      <c r="C363" s="380"/>
      <c r="D363" s="379"/>
      <c r="E363" s="379"/>
      <c r="F363" s="379"/>
      <c r="G363" s="380"/>
    </row>
    <row r="364" spans="3:7" ht="15.75" x14ac:dyDescent="0.25">
      <c r="C364" s="380"/>
      <c r="D364" s="379"/>
      <c r="E364" s="379"/>
      <c r="F364" s="379"/>
      <c r="G364" s="380"/>
    </row>
    <row r="365" spans="3:7" ht="15.75" x14ac:dyDescent="0.25">
      <c r="C365" s="380"/>
      <c r="D365" s="379"/>
      <c r="E365" s="379"/>
      <c r="F365" s="379"/>
      <c r="G365" s="380"/>
    </row>
    <row r="366" spans="3:7" ht="15.75" x14ac:dyDescent="0.25">
      <c r="C366" s="380"/>
      <c r="D366" s="379"/>
      <c r="E366" s="379"/>
      <c r="F366" s="379"/>
      <c r="G366" s="380"/>
    </row>
    <row r="367" spans="3:7" ht="15.75" x14ac:dyDescent="0.25">
      <c r="C367" s="380"/>
      <c r="D367" s="379"/>
      <c r="E367" s="379"/>
      <c r="F367" s="379"/>
      <c r="G367" s="380"/>
    </row>
    <row r="368" spans="3:7" ht="15.75" x14ac:dyDescent="0.25">
      <c r="C368" s="380"/>
      <c r="D368" s="379"/>
      <c r="E368" s="379"/>
      <c r="F368" s="379"/>
      <c r="G368" s="380"/>
    </row>
    <row r="369" spans="3:7" ht="15.75" x14ac:dyDescent="0.25">
      <c r="C369" s="380"/>
      <c r="D369" s="379"/>
      <c r="E369" s="379"/>
      <c r="F369" s="379"/>
      <c r="G369" s="380"/>
    </row>
    <row r="370" spans="3:7" ht="15.75" x14ac:dyDescent="0.25">
      <c r="C370" s="380"/>
      <c r="D370" s="379"/>
      <c r="E370" s="379"/>
      <c r="F370" s="379"/>
      <c r="G370" s="380"/>
    </row>
    <row r="371" spans="3:7" ht="15.75" x14ac:dyDescent="0.25">
      <c r="C371" s="380"/>
      <c r="D371" s="379"/>
      <c r="E371" s="379"/>
      <c r="F371" s="379"/>
      <c r="G371" s="380"/>
    </row>
    <row r="372" spans="3:7" ht="15.75" x14ac:dyDescent="0.25">
      <c r="C372" s="380"/>
      <c r="D372" s="379"/>
      <c r="E372" s="379"/>
      <c r="F372" s="379"/>
      <c r="G372" s="380"/>
    </row>
    <row r="373" spans="3:7" ht="15.75" x14ac:dyDescent="0.25">
      <c r="C373" s="380"/>
      <c r="D373" s="379"/>
      <c r="E373" s="379"/>
      <c r="F373" s="379"/>
      <c r="G373" s="380"/>
    </row>
    <row r="374" spans="3:7" ht="15.75" x14ac:dyDescent="0.25">
      <c r="C374" s="380"/>
      <c r="D374" s="379"/>
      <c r="E374" s="379"/>
      <c r="F374" s="379"/>
      <c r="G374" s="380"/>
    </row>
    <row r="375" spans="3:7" ht="15.75" x14ac:dyDescent="0.25">
      <c r="C375" s="380"/>
      <c r="D375" s="379"/>
      <c r="E375" s="379"/>
      <c r="F375" s="379"/>
      <c r="G375" s="380"/>
    </row>
    <row r="376" spans="3:7" ht="15.75" x14ac:dyDescent="0.25">
      <c r="C376" s="380"/>
      <c r="D376" s="379"/>
      <c r="E376" s="379"/>
      <c r="F376" s="379"/>
      <c r="G376" s="380"/>
    </row>
    <row r="377" spans="3:7" ht="15.75" x14ac:dyDescent="0.25">
      <c r="C377" s="380"/>
      <c r="D377" s="379"/>
      <c r="E377" s="379"/>
      <c r="F377" s="379"/>
      <c r="G377" s="380"/>
    </row>
    <row r="378" spans="3:7" ht="15.75" x14ac:dyDescent="0.25">
      <c r="C378" s="380"/>
      <c r="D378" s="379"/>
      <c r="E378" s="379"/>
      <c r="F378" s="379"/>
      <c r="G378" s="380"/>
    </row>
    <row r="379" spans="3:7" ht="15.75" x14ac:dyDescent="0.25">
      <c r="C379" s="380"/>
      <c r="D379" s="379"/>
      <c r="E379" s="379"/>
      <c r="F379" s="379"/>
      <c r="G379" s="380"/>
    </row>
    <row r="380" spans="3:7" ht="15.75" x14ac:dyDescent="0.25">
      <c r="C380" s="380"/>
      <c r="D380" s="379"/>
      <c r="E380" s="379"/>
      <c r="F380" s="379"/>
      <c r="G380" s="380"/>
    </row>
    <row r="381" spans="3:7" ht="15.75" x14ac:dyDescent="0.25">
      <c r="C381" s="380"/>
      <c r="D381" s="379"/>
      <c r="E381" s="379"/>
      <c r="F381" s="379"/>
      <c r="G381" s="380"/>
    </row>
    <row r="382" spans="3:7" ht="15.75" x14ac:dyDescent="0.25">
      <c r="C382" s="380"/>
      <c r="D382" s="379"/>
      <c r="E382" s="379"/>
      <c r="F382" s="379"/>
      <c r="G382" s="380"/>
    </row>
    <row r="383" spans="3:7" ht="15.75" x14ac:dyDescent="0.25">
      <c r="C383" s="380"/>
      <c r="D383" s="379"/>
      <c r="E383" s="379"/>
      <c r="F383" s="379"/>
      <c r="G383" s="380"/>
    </row>
    <row r="384" spans="3:7" ht="15.75" x14ac:dyDescent="0.25">
      <c r="C384" s="380"/>
      <c r="D384" s="379"/>
      <c r="E384" s="379"/>
      <c r="F384" s="379"/>
      <c r="G384" s="380"/>
    </row>
    <row r="385" spans="3:7" ht="15.75" x14ac:dyDescent="0.25">
      <c r="C385" s="380"/>
      <c r="D385" s="379"/>
      <c r="E385" s="379"/>
      <c r="F385" s="379"/>
      <c r="G385" s="380"/>
    </row>
    <row r="386" spans="3:7" ht="15.75" x14ac:dyDescent="0.25">
      <c r="C386" s="380"/>
      <c r="D386" s="379"/>
      <c r="E386" s="379"/>
      <c r="F386" s="379"/>
      <c r="G386" s="380"/>
    </row>
    <row r="387" spans="3:7" ht="15.75" x14ac:dyDescent="0.25">
      <c r="C387" s="380"/>
      <c r="D387" s="379"/>
      <c r="E387" s="379"/>
      <c r="F387" s="379"/>
      <c r="G387" s="380"/>
    </row>
    <row r="388" spans="3:7" ht="15.75" x14ac:dyDescent="0.25">
      <c r="C388" s="380"/>
      <c r="D388" s="379"/>
      <c r="E388" s="379"/>
      <c r="F388" s="379"/>
      <c r="G388" s="380"/>
    </row>
    <row r="389" spans="3:7" ht="15.75" x14ac:dyDescent="0.25">
      <c r="C389" s="380"/>
      <c r="D389" s="379"/>
      <c r="E389" s="379"/>
      <c r="F389" s="379"/>
      <c r="G389" s="380"/>
    </row>
    <row r="390" spans="3:7" ht="15.75" x14ac:dyDescent="0.25">
      <c r="C390" s="380"/>
      <c r="D390" s="379"/>
      <c r="E390" s="379"/>
      <c r="F390" s="379"/>
      <c r="G390" s="380"/>
    </row>
    <row r="391" spans="3:7" ht="15.75" x14ac:dyDescent="0.25">
      <c r="C391" s="380"/>
      <c r="D391" s="379"/>
      <c r="E391" s="379"/>
      <c r="F391" s="379"/>
      <c r="G391" s="380"/>
    </row>
    <row r="392" spans="3:7" ht="15.75" x14ac:dyDescent="0.25">
      <c r="C392" s="380"/>
      <c r="D392" s="379"/>
      <c r="E392" s="379"/>
      <c r="F392" s="379"/>
      <c r="G392" s="380"/>
    </row>
    <row r="393" spans="3:7" ht="15.75" x14ac:dyDescent="0.25">
      <c r="C393" s="380"/>
      <c r="D393" s="379"/>
      <c r="E393" s="379"/>
      <c r="F393" s="379"/>
      <c r="G393" s="380"/>
    </row>
    <row r="394" spans="3:7" ht="15.75" x14ac:dyDescent="0.25">
      <c r="C394" s="380"/>
      <c r="D394" s="379"/>
      <c r="E394" s="379"/>
      <c r="F394" s="379"/>
      <c r="G394" s="380"/>
    </row>
    <row r="395" spans="3:7" ht="15.75" x14ac:dyDescent="0.25">
      <c r="C395" s="380"/>
      <c r="D395" s="379"/>
      <c r="E395" s="379"/>
      <c r="F395" s="379"/>
      <c r="G395" s="380"/>
    </row>
    <row r="396" spans="3:7" ht="15.75" x14ac:dyDescent="0.25">
      <c r="C396" s="380"/>
      <c r="D396" s="379"/>
      <c r="E396" s="379"/>
      <c r="F396" s="379"/>
      <c r="G396" s="380"/>
    </row>
    <row r="397" spans="3:7" ht="15.75" x14ac:dyDescent="0.25">
      <c r="C397" s="380"/>
      <c r="D397" s="379"/>
      <c r="E397" s="379"/>
      <c r="F397" s="379"/>
      <c r="G397" s="380"/>
    </row>
    <row r="398" spans="3:7" ht="15.75" x14ac:dyDescent="0.25">
      <c r="C398" s="380"/>
      <c r="D398" s="379"/>
      <c r="E398" s="379"/>
      <c r="F398" s="379"/>
      <c r="G398" s="380"/>
    </row>
    <row r="399" spans="3:7" ht="15.75" x14ac:dyDescent="0.25">
      <c r="C399" s="380"/>
      <c r="D399" s="379"/>
      <c r="E399" s="379"/>
      <c r="F399" s="379"/>
      <c r="G399" s="380"/>
    </row>
    <row r="400" spans="3:7" ht="15.75" x14ac:dyDescent="0.25">
      <c r="C400" s="380"/>
      <c r="D400" s="379"/>
      <c r="E400" s="379"/>
      <c r="F400" s="379"/>
      <c r="G400" s="380"/>
    </row>
    <row r="401" spans="3:7" ht="15.75" x14ac:dyDescent="0.25">
      <c r="C401" s="380"/>
      <c r="D401" s="379"/>
      <c r="E401" s="379"/>
      <c r="F401" s="379"/>
      <c r="G401" s="380"/>
    </row>
    <row r="402" spans="3:7" ht="15.75" x14ac:dyDescent="0.25">
      <c r="C402" s="380"/>
      <c r="D402" s="379"/>
      <c r="E402" s="379"/>
      <c r="F402" s="379"/>
      <c r="G402" s="380"/>
    </row>
    <row r="403" spans="3:7" ht="15.75" x14ac:dyDescent="0.25">
      <c r="C403" s="380"/>
      <c r="D403" s="379"/>
      <c r="E403" s="379"/>
      <c r="F403" s="379"/>
      <c r="G403" s="380"/>
    </row>
    <row r="404" spans="3:7" ht="15.75" x14ac:dyDescent="0.25">
      <c r="C404" s="380"/>
      <c r="D404" s="379"/>
      <c r="E404" s="379"/>
      <c r="F404" s="379"/>
      <c r="G404" s="380"/>
    </row>
    <row r="405" spans="3:7" ht="15.75" x14ac:dyDescent="0.25">
      <c r="C405" s="380"/>
      <c r="D405" s="379"/>
      <c r="E405" s="379"/>
      <c r="F405" s="379"/>
      <c r="G405" s="380"/>
    </row>
    <row r="406" spans="3:7" ht="15.75" x14ac:dyDescent="0.25">
      <c r="C406" s="380"/>
      <c r="D406" s="379"/>
      <c r="E406" s="379"/>
      <c r="F406" s="379"/>
      <c r="G406" s="380"/>
    </row>
    <row r="407" spans="3:7" ht="15.75" x14ac:dyDescent="0.25">
      <c r="C407" s="380"/>
      <c r="D407" s="379"/>
      <c r="E407" s="379"/>
      <c r="F407" s="379"/>
      <c r="G407" s="380"/>
    </row>
    <row r="408" spans="3:7" ht="15.75" x14ac:dyDescent="0.25">
      <c r="C408" s="380"/>
      <c r="D408" s="379"/>
      <c r="E408" s="379"/>
      <c r="F408" s="379"/>
      <c r="G408" s="380"/>
    </row>
    <row r="409" spans="3:7" ht="15.75" x14ac:dyDescent="0.25">
      <c r="C409" s="380"/>
      <c r="D409" s="379"/>
      <c r="E409" s="379"/>
      <c r="F409" s="379"/>
      <c r="G409" s="380"/>
    </row>
    <row r="410" spans="3:7" ht="15.75" x14ac:dyDescent="0.25">
      <c r="C410" s="380"/>
      <c r="D410" s="379"/>
      <c r="E410" s="379"/>
      <c r="F410" s="379"/>
      <c r="G410" s="380"/>
    </row>
    <row r="411" spans="3:7" ht="15.75" x14ac:dyDescent="0.25">
      <c r="C411" s="380"/>
      <c r="D411" s="379"/>
      <c r="E411" s="379"/>
      <c r="F411" s="379"/>
      <c r="G411" s="380"/>
    </row>
    <row r="412" spans="3:7" ht="15.75" x14ac:dyDescent="0.25">
      <c r="C412" s="380"/>
      <c r="D412" s="379"/>
      <c r="E412" s="379"/>
      <c r="F412" s="379"/>
      <c r="G412" s="380"/>
    </row>
    <row r="413" spans="3:7" ht="15.75" x14ac:dyDescent="0.25">
      <c r="C413" s="380"/>
      <c r="D413" s="379"/>
      <c r="E413" s="379"/>
      <c r="F413" s="379"/>
      <c r="G413" s="380"/>
    </row>
    <row r="414" spans="3:7" ht="15.75" x14ac:dyDescent="0.25">
      <c r="C414" s="380"/>
      <c r="D414" s="379"/>
      <c r="E414" s="379"/>
      <c r="F414" s="379"/>
      <c r="G414" s="380"/>
    </row>
    <row r="415" spans="3:7" ht="15.75" x14ac:dyDescent="0.25">
      <c r="C415" s="380"/>
      <c r="D415" s="379"/>
      <c r="E415" s="379"/>
      <c r="F415" s="379"/>
      <c r="G415" s="380"/>
    </row>
    <row r="416" spans="3:7" ht="15.75" x14ac:dyDescent="0.25">
      <c r="C416" s="380"/>
      <c r="D416" s="379"/>
      <c r="E416" s="379"/>
      <c r="F416" s="379"/>
      <c r="G416" s="380"/>
    </row>
    <row r="417" spans="3:7" ht="15.75" x14ac:dyDescent="0.25">
      <c r="C417" s="380"/>
      <c r="D417" s="379"/>
      <c r="E417" s="379"/>
      <c r="F417" s="379"/>
      <c r="G417" s="380"/>
    </row>
    <row r="418" spans="3:7" ht="15.75" x14ac:dyDescent="0.25">
      <c r="C418" s="380"/>
      <c r="D418" s="379"/>
      <c r="E418" s="379"/>
      <c r="F418" s="379"/>
      <c r="G418" s="380"/>
    </row>
    <row r="419" spans="3:7" ht="15.75" x14ac:dyDescent="0.25">
      <c r="C419" s="380"/>
      <c r="D419" s="379"/>
      <c r="E419" s="379"/>
      <c r="F419" s="379"/>
      <c r="G419" s="380"/>
    </row>
    <row r="420" spans="3:7" ht="15.75" x14ac:dyDescent="0.25">
      <c r="C420" s="380"/>
      <c r="D420" s="379"/>
      <c r="E420" s="379"/>
      <c r="F420" s="379"/>
      <c r="G420" s="380"/>
    </row>
    <row r="421" spans="3:7" ht="15.75" x14ac:dyDescent="0.25">
      <c r="C421" s="380"/>
      <c r="D421" s="379"/>
      <c r="E421" s="379"/>
      <c r="F421" s="379"/>
      <c r="G421" s="380"/>
    </row>
    <row r="422" spans="3:7" ht="15.75" x14ac:dyDescent="0.25">
      <c r="C422" s="380"/>
      <c r="D422" s="379"/>
      <c r="E422" s="379"/>
      <c r="F422" s="379"/>
      <c r="G422" s="380"/>
    </row>
    <row r="423" spans="3:7" ht="15.75" x14ac:dyDescent="0.25">
      <c r="C423" s="380"/>
      <c r="D423" s="379"/>
      <c r="E423" s="379"/>
      <c r="F423" s="379"/>
      <c r="G423" s="380"/>
    </row>
    <row r="424" spans="3:7" ht="15.75" x14ac:dyDescent="0.25">
      <c r="C424" s="380"/>
      <c r="D424" s="379"/>
      <c r="E424" s="379"/>
      <c r="F424" s="379"/>
      <c r="G424" s="380"/>
    </row>
    <row r="425" spans="3:7" ht="15.75" x14ac:dyDescent="0.25">
      <c r="C425" s="380"/>
      <c r="D425" s="379"/>
      <c r="E425" s="379"/>
      <c r="F425" s="379"/>
      <c r="G425" s="380"/>
    </row>
    <row r="426" spans="3:7" ht="15.75" x14ac:dyDescent="0.25">
      <c r="C426" s="380"/>
      <c r="D426" s="379"/>
      <c r="E426" s="379"/>
      <c r="F426" s="379"/>
      <c r="G426" s="380"/>
    </row>
    <row r="427" spans="3:7" ht="15.75" x14ac:dyDescent="0.25">
      <c r="C427" s="380"/>
      <c r="D427" s="379"/>
      <c r="E427" s="379"/>
      <c r="F427" s="379"/>
      <c r="G427" s="380"/>
    </row>
    <row r="428" spans="3:7" ht="15.75" x14ac:dyDescent="0.25">
      <c r="C428" s="380"/>
      <c r="D428" s="379"/>
      <c r="E428" s="379"/>
      <c r="F428" s="379"/>
      <c r="G428" s="380"/>
    </row>
    <row r="429" spans="3:7" ht="15.75" x14ac:dyDescent="0.25">
      <c r="C429" s="380"/>
      <c r="D429" s="379"/>
      <c r="E429" s="379"/>
      <c r="F429" s="379"/>
      <c r="G429" s="380"/>
    </row>
    <row r="430" spans="3:7" ht="15.75" x14ac:dyDescent="0.25">
      <c r="C430" s="380"/>
      <c r="D430" s="379"/>
      <c r="E430" s="379"/>
      <c r="F430" s="379"/>
      <c r="G430" s="380"/>
    </row>
    <row r="431" spans="3:7" ht="15.75" x14ac:dyDescent="0.25">
      <c r="C431" s="380"/>
      <c r="D431" s="379"/>
      <c r="E431" s="379"/>
      <c r="F431" s="379"/>
      <c r="G431" s="380"/>
    </row>
    <row r="432" spans="3:7" ht="15.75" x14ac:dyDescent="0.25">
      <c r="C432" s="380"/>
      <c r="D432" s="379"/>
      <c r="E432" s="379"/>
      <c r="F432" s="379"/>
      <c r="G432" s="380"/>
    </row>
    <row r="433" spans="3:7" ht="15.75" x14ac:dyDescent="0.25">
      <c r="C433" s="380"/>
      <c r="D433" s="379"/>
      <c r="E433" s="379"/>
      <c r="F433" s="379"/>
      <c r="G433" s="380"/>
    </row>
    <row r="434" spans="3:7" ht="15.75" x14ac:dyDescent="0.25">
      <c r="C434" s="380"/>
      <c r="D434" s="379"/>
      <c r="E434" s="379"/>
      <c r="F434" s="379"/>
      <c r="G434" s="380"/>
    </row>
    <row r="435" spans="3:7" ht="15.75" x14ac:dyDescent="0.25">
      <c r="C435" s="380"/>
      <c r="D435" s="379"/>
      <c r="E435" s="379"/>
      <c r="F435" s="379"/>
      <c r="G435" s="380"/>
    </row>
    <row r="436" spans="3:7" ht="15.75" x14ac:dyDescent="0.25">
      <c r="C436" s="380"/>
      <c r="D436" s="379"/>
      <c r="E436" s="379"/>
      <c r="F436" s="379"/>
      <c r="G436" s="380"/>
    </row>
    <row r="437" spans="3:7" ht="15.75" x14ac:dyDescent="0.25">
      <c r="C437" s="380"/>
      <c r="D437" s="379"/>
      <c r="E437" s="379"/>
      <c r="F437" s="379"/>
      <c r="G437" s="380"/>
    </row>
    <row r="438" spans="3:7" ht="15.75" x14ac:dyDescent="0.25">
      <c r="C438" s="380"/>
      <c r="D438" s="379"/>
      <c r="E438" s="379"/>
      <c r="F438" s="379"/>
      <c r="G438" s="380"/>
    </row>
    <row r="439" spans="3:7" ht="15.75" x14ac:dyDescent="0.25">
      <c r="C439" s="380"/>
      <c r="D439" s="379"/>
      <c r="E439" s="379"/>
      <c r="F439" s="379"/>
      <c r="G439" s="380"/>
    </row>
    <row r="440" spans="3:7" ht="15.75" x14ac:dyDescent="0.25">
      <c r="C440" s="380"/>
      <c r="D440" s="379"/>
      <c r="E440" s="379"/>
      <c r="F440" s="379"/>
      <c r="G440" s="380"/>
    </row>
    <row r="441" spans="3:7" ht="15.75" x14ac:dyDescent="0.25">
      <c r="C441" s="380"/>
      <c r="D441" s="379"/>
      <c r="E441" s="379"/>
      <c r="F441" s="379"/>
      <c r="G441" s="380"/>
    </row>
    <row r="442" spans="3:7" ht="15.75" x14ac:dyDescent="0.25">
      <c r="C442" s="380"/>
      <c r="D442" s="379"/>
      <c r="E442" s="379"/>
      <c r="F442" s="379"/>
      <c r="G442" s="380"/>
    </row>
    <row r="443" spans="3:7" ht="15.75" x14ac:dyDescent="0.25">
      <c r="C443" s="380"/>
      <c r="D443" s="379"/>
      <c r="E443" s="379"/>
      <c r="F443" s="379"/>
      <c r="G443" s="380"/>
    </row>
    <row r="444" spans="3:7" ht="15.75" x14ac:dyDescent="0.25">
      <c r="C444" s="380"/>
      <c r="D444" s="379"/>
      <c r="E444" s="379"/>
      <c r="F444" s="379"/>
      <c r="G444" s="380"/>
    </row>
    <row r="445" spans="3:7" ht="15.75" x14ac:dyDescent="0.25">
      <c r="C445" s="380"/>
      <c r="D445" s="379"/>
      <c r="E445" s="379"/>
      <c r="F445" s="379"/>
      <c r="G445" s="380"/>
    </row>
    <row r="446" spans="3:7" ht="15.75" x14ac:dyDescent="0.25">
      <c r="C446" s="380"/>
      <c r="D446" s="379"/>
      <c r="E446" s="379"/>
      <c r="F446" s="379"/>
      <c r="G446" s="380"/>
    </row>
    <row r="447" spans="3:7" ht="15.75" x14ac:dyDescent="0.25">
      <c r="C447" s="380"/>
      <c r="D447" s="379"/>
      <c r="E447" s="379"/>
      <c r="F447" s="379"/>
      <c r="G447" s="380"/>
    </row>
    <row r="448" spans="3:7" ht="15.75" x14ac:dyDescent="0.25">
      <c r="C448" s="380"/>
      <c r="D448" s="379"/>
      <c r="E448" s="379"/>
      <c r="F448" s="379"/>
      <c r="G448" s="380"/>
    </row>
    <row r="449" spans="3:7" ht="15.75" x14ac:dyDescent="0.25">
      <c r="C449" s="380"/>
      <c r="D449" s="379"/>
      <c r="E449" s="379"/>
      <c r="F449" s="379"/>
      <c r="G449" s="380"/>
    </row>
    <row r="450" spans="3:7" ht="15.75" x14ac:dyDescent="0.25">
      <c r="C450" s="380"/>
      <c r="D450" s="379"/>
      <c r="E450" s="379"/>
      <c r="F450" s="379"/>
      <c r="G450" s="380"/>
    </row>
    <row r="451" spans="3:7" ht="15.75" x14ac:dyDescent="0.25">
      <c r="C451" s="380"/>
      <c r="D451" s="379"/>
      <c r="E451" s="379"/>
      <c r="F451" s="379"/>
      <c r="G451" s="380"/>
    </row>
    <row r="452" spans="3:7" ht="15.75" x14ac:dyDescent="0.25">
      <c r="C452" s="380"/>
      <c r="D452" s="379"/>
      <c r="E452" s="379"/>
      <c r="F452" s="379"/>
      <c r="G452" s="380"/>
    </row>
    <row r="453" spans="3:7" ht="15.75" x14ac:dyDescent="0.25">
      <c r="C453" s="380"/>
      <c r="D453" s="379"/>
      <c r="E453" s="379"/>
      <c r="F453" s="379"/>
      <c r="G453" s="380"/>
    </row>
    <row r="454" spans="3:7" ht="15.75" x14ac:dyDescent="0.25">
      <c r="C454" s="380"/>
      <c r="D454" s="379"/>
      <c r="E454" s="379"/>
      <c r="F454" s="379"/>
      <c r="G454" s="380"/>
    </row>
    <row r="455" spans="3:7" ht="15.75" x14ac:dyDescent="0.25">
      <c r="C455" s="380"/>
      <c r="D455" s="379"/>
      <c r="E455" s="379"/>
      <c r="F455" s="379"/>
      <c r="G455" s="380"/>
    </row>
    <row r="456" spans="3:7" ht="15.75" x14ac:dyDescent="0.25">
      <c r="C456" s="380"/>
      <c r="D456" s="379"/>
      <c r="E456" s="379"/>
      <c r="F456" s="379"/>
      <c r="G456" s="380"/>
    </row>
    <row r="457" spans="3:7" ht="15.75" x14ac:dyDescent="0.25">
      <c r="C457" s="380"/>
      <c r="D457" s="379"/>
      <c r="E457" s="379"/>
      <c r="F457" s="379"/>
      <c r="G457" s="380"/>
    </row>
    <row r="458" spans="3:7" ht="15.75" x14ac:dyDescent="0.25">
      <c r="C458" s="380"/>
      <c r="D458" s="379"/>
      <c r="E458" s="379"/>
      <c r="F458" s="379"/>
      <c r="G458" s="380"/>
    </row>
    <row r="459" spans="3:7" ht="15.75" x14ac:dyDescent="0.25">
      <c r="C459" s="380"/>
      <c r="D459" s="379"/>
      <c r="E459" s="379"/>
      <c r="F459" s="379"/>
      <c r="G459" s="380"/>
    </row>
    <row r="460" spans="3:7" ht="15.75" x14ac:dyDescent="0.25">
      <c r="C460" s="380"/>
      <c r="D460" s="379"/>
      <c r="E460" s="379"/>
      <c r="F460" s="379"/>
      <c r="G460" s="380"/>
    </row>
    <row r="461" spans="3:7" ht="15.75" x14ac:dyDescent="0.25">
      <c r="C461" s="380"/>
      <c r="D461" s="379"/>
      <c r="E461" s="379"/>
      <c r="F461" s="379"/>
      <c r="G461" s="380"/>
    </row>
    <row r="462" spans="3:7" ht="15.75" x14ac:dyDescent="0.25">
      <c r="C462" s="380"/>
      <c r="D462" s="379"/>
      <c r="E462" s="379"/>
      <c r="F462" s="379"/>
      <c r="G462" s="380"/>
    </row>
    <row r="463" spans="3:7" ht="15.75" x14ac:dyDescent="0.25">
      <c r="C463" s="380"/>
      <c r="D463" s="379"/>
      <c r="E463" s="379"/>
      <c r="F463" s="379"/>
      <c r="G463" s="380"/>
    </row>
    <row r="464" spans="3:7" ht="15.75" x14ac:dyDescent="0.25">
      <c r="C464" s="380"/>
      <c r="D464" s="379"/>
      <c r="E464" s="379"/>
      <c r="F464" s="379"/>
      <c r="G464" s="380"/>
    </row>
    <row r="465" spans="3:7" ht="15.75" x14ac:dyDescent="0.25">
      <c r="C465" s="380"/>
      <c r="D465" s="379"/>
      <c r="E465" s="379"/>
      <c r="F465" s="379"/>
      <c r="G465" s="380"/>
    </row>
    <row r="466" spans="3:7" ht="15.75" x14ac:dyDescent="0.25">
      <c r="C466" s="380"/>
      <c r="D466" s="379"/>
      <c r="E466" s="379"/>
      <c r="F466" s="379"/>
      <c r="G466" s="380"/>
    </row>
    <row r="467" spans="3:7" ht="15.75" x14ac:dyDescent="0.25">
      <c r="C467" s="380"/>
      <c r="D467" s="379"/>
      <c r="E467" s="379"/>
      <c r="F467" s="379"/>
      <c r="G467" s="380"/>
    </row>
    <row r="468" spans="3:7" ht="15.75" x14ac:dyDescent="0.25">
      <c r="C468" s="380"/>
      <c r="D468" s="379"/>
      <c r="E468" s="379"/>
      <c r="F468" s="379"/>
      <c r="G468" s="380"/>
    </row>
    <row r="469" spans="3:7" ht="15.75" x14ac:dyDescent="0.25">
      <c r="C469" s="380"/>
      <c r="D469" s="379"/>
      <c r="E469" s="379"/>
      <c r="F469" s="379"/>
      <c r="G469" s="380"/>
    </row>
    <row r="470" spans="3:7" ht="15.75" x14ac:dyDescent="0.25">
      <c r="C470" s="380"/>
      <c r="D470" s="379"/>
      <c r="E470" s="379"/>
      <c r="F470" s="379"/>
      <c r="G470" s="380"/>
    </row>
    <row r="471" spans="3:7" ht="15.75" x14ac:dyDescent="0.25">
      <c r="C471" s="380"/>
      <c r="D471" s="379"/>
      <c r="E471" s="379"/>
      <c r="F471" s="379"/>
      <c r="G471" s="380"/>
    </row>
    <row r="472" spans="3:7" ht="15.75" x14ac:dyDescent="0.25">
      <c r="C472" s="380"/>
      <c r="D472" s="379"/>
      <c r="E472" s="379"/>
      <c r="F472" s="379"/>
      <c r="G472" s="380"/>
    </row>
    <row r="473" spans="3:7" ht="15.75" x14ac:dyDescent="0.25">
      <c r="C473" s="380"/>
      <c r="D473" s="379"/>
      <c r="E473" s="379"/>
      <c r="F473" s="379"/>
      <c r="G473" s="380"/>
    </row>
    <row r="474" spans="3:7" ht="15.75" x14ac:dyDescent="0.25">
      <c r="C474" s="380"/>
      <c r="D474" s="379"/>
      <c r="E474" s="379"/>
      <c r="F474" s="379"/>
      <c r="G474" s="380"/>
    </row>
    <row r="475" spans="3:7" ht="15.75" x14ac:dyDescent="0.25">
      <c r="C475" s="380"/>
      <c r="D475" s="379"/>
      <c r="E475" s="379"/>
      <c r="F475" s="379"/>
      <c r="G475" s="380"/>
    </row>
    <row r="476" spans="3:7" ht="15.75" x14ac:dyDescent="0.25">
      <c r="C476" s="380"/>
      <c r="D476" s="379"/>
      <c r="E476" s="379"/>
      <c r="F476" s="379"/>
      <c r="G476" s="380"/>
    </row>
    <row r="477" spans="3:7" ht="15.75" x14ac:dyDescent="0.25">
      <c r="C477" s="380"/>
      <c r="D477" s="379"/>
      <c r="E477" s="379"/>
      <c r="F477" s="379"/>
      <c r="G477" s="380"/>
    </row>
    <row r="478" spans="3:7" ht="15.75" x14ac:dyDescent="0.25">
      <c r="C478" s="380"/>
      <c r="D478" s="379"/>
      <c r="E478" s="379"/>
      <c r="F478" s="379"/>
      <c r="G478" s="380"/>
    </row>
    <row r="479" spans="3:7" ht="15.75" x14ac:dyDescent="0.25">
      <c r="C479" s="380"/>
      <c r="D479" s="379"/>
      <c r="E479" s="379"/>
      <c r="F479" s="379"/>
      <c r="G479" s="380"/>
    </row>
    <row r="480" spans="3:7" ht="15.75" x14ac:dyDescent="0.25">
      <c r="C480" s="380"/>
      <c r="D480" s="379"/>
      <c r="E480" s="379"/>
      <c r="F480" s="379"/>
      <c r="G480" s="380"/>
    </row>
    <row r="481" spans="3:7" ht="15.75" x14ac:dyDescent="0.25">
      <c r="C481" s="380"/>
      <c r="D481" s="379"/>
      <c r="E481" s="379"/>
      <c r="F481" s="379"/>
      <c r="G481" s="380"/>
    </row>
    <row r="482" spans="3:7" ht="15.75" x14ac:dyDescent="0.25">
      <c r="C482" s="380"/>
      <c r="D482" s="379"/>
      <c r="E482" s="379"/>
      <c r="F482" s="379"/>
      <c r="G482" s="380"/>
    </row>
    <row r="483" spans="3:7" ht="15.75" x14ac:dyDescent="0.25">
      <c r="C483" s="380"/>
      <c r="D483" s="379"/>
      <c r="E483" s="379"/>
      <c r="F483" s="379"/>
      <c r="G483" s="380"/>
    </row>
    <row r="484" spans="3:7" ht="15.75" x14ac:dyDescent="0.25">
      <c r="C484" s="380"/>
      <c r="D484" s="379"/>
      <c r="E484" s="379"/>
      <c r="F484" s="379"/>
      <c r="G484" s="380"/>
    </row>
    <row r="485" spans="3:7" ht="15.75" x14ac:dyDescent="0.25">
      <c r="C485" s="380"/>
      <c r="D485" s="379"/>
      <c r="E485" s="379"/>
      <c r="F485" s="379"/>
      <c r="G485" s="380"/>
    </row>
    <row r="486" spans="3:7" ht="15.75" x14ac:dyDescent="0.25">
      <c r="C486" s="380"/>
      <c r="D486" s="379"/>
      <c r="E486" s="379"/>
      <c r="F486" s="379"/>
      <c r="G486" s="380"/>
    </row>
    <row r="487" spans="3:7" ht="15.75" x14ac:dyDescent="0.25">
      <c r="C487" s="380"/>
      <c r="D487" s="379"/>
      <c r="E487" s="379"/>
      <c r="F487" s="379"/>
      <c r="G487" s="380"/>
    </row>
    <row r="488" spans="3:7" ht="15.75" x14ac:dyDescent="0.25">
      <c r="C488" s="380"/>
      <c r="D488" s="379"/>
      <c r="E488" s="379"/>
      <c r="F488" s="379"/>
      <c r="G488" s="380"/>
    </row>
    <row r="489" spans="3:7" ht="15.75" x14ac:dyDescent="0.25">
      <c r="C489" s="380"/>
      <c r="D489" s="379"/>
      <c r="E489" s="379"/>
      <c r="F489" s="379"/>
      <c r="G489" s="380"/>
    </row>
    <row r="490" spans="3:7" ht="15.75" x14ac:dyDescent="0.25">
      <c r="C490" s="380"/>
      <c r="D490" s="379"/>
      <c r="E490" s="379"/>
      <c r="F490" s="379"/>
      <c r="G490" s="380"/>
    </row>
    <row r="491" spans="3:7" ht="15.75" x14ac:dyDescent="0.25">
      <c r="C491" s="380"/>
      <c r="D491" s="379"/>
      <c r="E491" s="379"/>
      <c r="F491" s="379"/>
      <c r="G491" s="380"/>
    </row>
    <row r="492" spans="3:7" ht="15.75" x14ac:dyDescent="0.25">
      <c r="C492" s="380"/>
      <c r="D492" s="379"/>
      <c r="E492" s="379"/>
      <c r="F492" s="379"/>
      <c r="G492" s="380"/>
    </row>
    <row r="493" spans="3:7" ht="15.75" x14ac:dyDescent="0.25">
      <c r="C493" s="380"/>
      <c r="D493" s="379"/>
      <c r="E493" s="379"/>
      <c r="F493" s="379"/>
      <c r="G493" s="380"/>
    </row>
    <row r="494" spans="3:7" ht="15.75" x14ac:dyDescent="0.25">
      <c r="C494" s="380"/>
      <c r="D494" s="379"/>
      <c r="E494" s="379"/>
      <c r="F494" s="379"/>
      <c r="G494" s="380"/>
    </row>
    <row r="495" spans="3:7" ht="15.75" x14ac:dyDescent="0.25">
      <c r="C495" s="380"/>
      <c r="D495" s="379"/>
      <c r="E495" s="379"/>
      <c r="F495" s="379"/>
      <c r="G495" s="380"/>
    </row>
    <row r="496" spans="3:7" ht="15.75" x14ac:dyDescent="0.25">
      <c r="C496" s="380"/>
      <c r="D496" s="379"/>
      <c r="E496" s="379"/>
      <c r="F496" s="379"/>
      <c r="G496" s="380"/>
    </row>
    <row r="497" spans="3:7" ht="15.75" x14ac:dyDescent="0.25">
      <c r="C497" s="380"/>
      <c r="D497" s="379"/>
      <c r="E497" s="379"/>
      <c r="F497" s="379"/>
      <c r="G497" s="380"/>
    </row>
    <row r="498" spans="3:7" ht="15.75" x14ac:dyDescent="0.25">
      <c r="C498" s="380"/>
      <c r="D498" s="379"/>
      <c r="E498" s="379"/>
      <c r="F498" s="379"/>
      <c r="G498" s="380"/>
    </row>
    <row r="499" spans="3:7" ht="15.75" x14ac:dyDescent="0.25">
      <c r="C499" s="380"/>
      <c r="D499" s="379"/>
      <c r="E499" s="379"/>
      <c r="F499" s="379"/>
      <c r="G499" s="380"/>
    </row>
    <row r="500" spans="3:7" ht="15.75" x14ac:dyDescent="0.25">
      <c r="C500" s="380"/>
      <c r="D500" s="379"/>
      <c r="E500" s="379"/>
      <c r="F500" s="379"/>
      <c r="G500" s="380"/>
    </row>
    <row r="501" spans="3:7" ht="15.75" x14ac:dyDescent="0.25">
      <c r="C501" s="380"/>
      <c r="D501" s="379"/>
      <c r="E501" s="379"/>
      <c r="F501" s="379"/>
      <c r="G501" s="380"/>
    </row>
    <row r="502" spans="3:7" ht="15.75" x14ac:dyDescent="0.25">
      <c r="C502" s="380"/>
      <c r="D502" s="379"/>
      <c r="E502" s="379"/>
      <c r="F502" s="379"/>
      <c r="G502" s="380"/>
    </row>
    <row r="503" spans="3:7" ht="15.75" x14ac:dyDescent="0.25">
      <c r="C503" s="380"/>
      <c r="D503" s="379"/>
      <c r="E503" s="379"/>
      <c r="F503" s="379"/>
      <c r="G503" s="380"/>
    </row>
    <row r="504" spans="3:7" ht="15.75" x14ac:dyDescent="0.25">
      <c r="C504" s="380"/>
      <c r="D504" s="379"/>
      <c r="E504" s="379"/>
      <c r="F504" s="379"/>
      <c r="G504" s="380"/>
    </row>
    <row r="505" spans="3:7" ht="15.75" x14ac:dyDescent="0.25">
      <c r="C505" s="380"/>
      <c r="D505" s="379"/>
      <c r="E505" s="379"/>
      <c r="F505" s="379"/>
      <c r="G505" s="380"/>
    </row>
    <row r="506" spans="3:7" ht="15.75" x14ac:dyDescent="0.25">
      <c r="C506" s="380"/>
      <c r="D506" s="379"/>
      <c r="E506" s="379"/>
      <c r="F506" s="379"/>
      <c r="G506" s="380"/>
    </row>
    <row r="507" spans="3:7" ht="15.75" x14ac:dyDescent="0.25">
      <c r="C507" s="380"/>
      <c r="D507" s="379"/>
      <c r="E507" s="379"/>
      <c r="F507" s="379"/>
      <c r="G507" s="380"/>
    </row>
    <row r="508" spans="3:7" ht="15.75" x14ac:dyDescent="0.25">
      <c r="C508" s="380"/>
      <c r="D508" s="379"/>
      <c r="E508" s="379"/>
      <c r="F508" s="379"/>
      <c r="G508" s="380"/>
    </row>
    <row r="509" spans="3:7" ht="15.75" x14ac:dyDescent="0.25">
      <c r="C509" s="380"/>
      <c r="D509" s="379"/>
      <c r="E509" s="379"/>
      <c r="F509" s="379"/>
      <c r="G509" s="380"/>
    </row>
    <row r="510" spans="3:7" ht="15.75" x14ac:dyDescent="0.25">
      <c r="C510" s="380"/>
      <c r="D510" s="379"/>
      <c r="E510" s="379"/>
      <c r="F510" s="379"/>
      <c r="G510" s="380"/>
    </row>
    <row r="511" spans="3:7" ht="15.75" x14ac:dyDescent="0.25">
      <c r="C511" s="380"/>
      <c r="D511" s="379"/>
      <c r="E511" s="379"/>
      <c r="F511" s="379"/>
      <c r="G511" s="380"/>
    </row>
    <row r="512" spans="3:7" ht="15.75" x14ac:dyDescent="0.25">
      <c r="C512" s="380"/>
      <c r="D512" s="379"/>
      <c r="E512" s="379"/>
      <c r="F512" s="379"/>
      <c r="G512" s="380"/>
    </row>
    <row r="513" spans="3:7" ht="15.75" x14ac:dyDescent="0.25">
      <c r="C513" s="380"/>
      <c r="D513" s="379"/>
      <c r="E513" s="379"/>
      <c r="F513" s="379"/>
      <c r="G513" s="380"/>
    </row>
    <row r="514" spans="3:7" ht="15.75" x14ac:dyDescent="0.25">
      <c r="C514" s="380"/>
      <c r="D514" s="379"/>
      <c r="E514" s="379"/>
      <c r="F514" s="379"/>
      <c r="G514" s="380"/>
    </row>
    <row r="515" spans="3:7" ht="15.75" x14ac:dyDescent="0.25">
      <c r="C515" s="380"/>
      <c r="D515" s="379"/>
      <c r="E515" s="379"/>
      <c r="F515" s="379"/>
      <c r="G515" s="380"/>
    </row>
    <row r="516" spans="3:7" ht="15.75" x14ac:dyDescent="0.25">
      <c r="C516" s="380"/>
      <c r="D516" s="379"/>
      <c r="E516" s="379"/>
      <c r="F516" s="379"/>
      <c r="G516" s="380"/>
    </row>
    <row r="517" spans="3:7" ht="15.75" x14ac:dyDescent="0.25">
      <c r="C517" s="380"/>
      <c r="D517" s="379"/>
      <c r="E517" s="379"/>
      <c r="F517" s="379"/>
      <c r="G517" s="380"/>
    </row>
    <row r="518" spans="3:7" ht="15.75" x14ac:dyDescent="0.25">
      <c r="C518" s="380"/>
      <c r="D518" s="379"/>
      <c r="E518" s="379"/>
      <c r="F518" s="379"/>
      <c r="G518" s="380"/>
    </row>
    <row r="519" spans="3:7" ht="15.75" x14ac:dyDescent="0.25">
      <c r="C519" s="380"/>
      <c r="D519" s="379"/>
      <c r="E519" s="379"/>
      <c r="F519" s="379"/>
      <c r="G519" s="380"/>
    </row>
    <row r="520" spans="3:7" ht="15.75" x14ac:dyDescent="0.25">
      <c r="C520" s="380"/>
      <c r="D520" s="379"/>
      <c r="E520" s="379"/>
      <c r="F520" s="379"/>
      <c r="G520" s="380"/>
    </row>
    <row r="521" spans="3:7" ht="15.75" x14ac:dyDescent="0.25">
      <c r="C521" s="380"/>
      <c r="D521" s="379"/>
      <c r="E521" s="379"/>
      <c r="F521" s="379"/>
      <c r="G521" s="380"/>
    </row>
    <row r="522" spans="3:7" ht="15.75" x14ac:dyDescent="0.25">
      <c r="C522" s="380"/>
      <c r="D522" s="379"/>
      <c r="E522" s="379"/>
      <c r="F522" s="379"/>
      <c r="G522" s="380"/>
    </row>
    <row r="523" spans="3:7" ht="15.75" x14ac:dyDescent="0.25">
      <c r="C523" s="380"/>
      <c r="D523" s="379"/>
      <c r="E523" s="379"/>
      <c r="F523" s="379"/>
      <c r="G523" s="380"/>
    </row>
    <row r="524" spans="3:7" ht="15.75" x14ac:dyDescent="0.25">
      <c r="C524" s="380"/>
      <c r="D524" s="379"/>
      <c r="E524" s="379"/>
      <c r="F524" s="379"/>
      <c r="G524" s="380"/>
    </row>
    <row r="525" spans="3:7" ht="15.75" x14ac:dyDescent="0.25">
      <c r="C525" s="380"/>
      <c r="D525" s="379"/>
      <c r="E525" s="379"/>
      <c r="F525" s="379"/>
      <c r="G525" s="380"/>
    </row>
    <row r="526" spans="3:7" ht="15.75" x14ac:dyDescent="0.25">
      <c r="C526" s="380"/>
      <c r="D526" s="379"/>
      <c r="E526" s="379"/>
      <c r="F526" s="379"/>
      <c r="G526" s="380"/>
    </row>
    <row r="527" spans="3:7" ht="15.75" x14ac:dyDescent="0.25">
      <c r="C527" s="380"/>
      <c r="D527" s="379"/>
      <c r="E527" s="379"/>
      <c r="F527" s="379"/>
      <c r="G527" s="380"/>
    </row>
    <row r="528" spans="3:7" ht="15.75" x14ac:dyDescent="0.25">
      <c r="C528" s="380"/>
      <c r="D528" s="379"/>
      <c r="E528" s="379"/>
      <c r="F528" s="379"/>
      <c r="G528" s="380"/>
    </row>
    <row r="529" spans="3:7" ht="15.75" x14ac:dyDescent="0.25">
      <c r="C529" s="380"/>
      <c r="D529" s="379"/>
      <c r="E529" s="379"/>
      <c r="F529" s="379"/>
      <c r="G529" s="380"/>
    </row>
    <row r="530" spans="3:7" ht="15.75" x14ac:dyDescent="0.25">
      <c r="C530" s="380"/>
      <c r="D530" s="379"/>
      <c r="E530" s="379"/>
      <c r="F530" s="379"/>
      <c r="G530" s="380"/>
    </row>
    <row r="531" spans="3:7" ht="15.75" x14ac:dyDescent="0.25">
      <c r="C531" s="380"/>
      <c r="D531" s="379"/>
      <c r="E531" s="379"/>
      <c r="F531" s="379"/>
      <c r="G531" s="380"/>
    </row>
    <row r="532" spans="3:7" ht="15.75" x14ac:dyDescent="0.25">
      <c r="C532" s="380"/>
      <c r="D532" s="379"/>
      <c r="E532" s="379"/>
      <c r="F532" s="379"/>
      <c r="G532" s="380"/>
    </row>
    <row r="533" spans="3:7" ht="15.75" x14ac:dyDescent="0.25">
      <c r="C533" s="380"/>
      <c r="D533" s="379"/>
      <c r="E533" s="379"/>
      <c r="F533" s="379"/>
      <c r="G533" s="380"/>
    </row>
    <row r="534" spans="3:7" ht="15.75" x14ac:dyDescent="0.25">
      <c r="C534" s="380"/>
      <c r="D534" s="379"/>
      <c r="E534" s="379"/>
      <c r="F534" s="379"/>
      <c r="G534" s="380"/>
    </row>
    <row r="535" spans="3:7" ht="15.75" x14ac:dyDescent="0.25">
      <c r="C535" s="380"/>
      <c r="D535" s="379"/>
      <c r="E535" s="379"/>
      <c r="F535" s="379"/>
      <c r="G535" s="380"/>
    </row>
    <row r="536" spans="3:7" ht="15.75" x14ac:dyDescent="0.25">
      <c r="C536" s="380"/>
      <c r="D536" s="379"/>
      <c r="E536" s="379"/>
      <c r="F536" s="379"/>
      <c r="G536" s="380"/>
    </row>
    <row r="537" spans="3:7" ht="15.75" x14ac:dyDescent="0.25">
      <c r="C537" s="380"/>
      <c r="D537" s="379"/>
      <c r="E537" s="379"/>
      <c r="F537" s="379"/>
      <c r="G537" s="380"/>
    </row>
    <row r="538" spans="3:7" ht="15.75" x14ac:dyDescent="0.25">
      <c r="C538" s="380"/>
      <c r="D538" s="379"/>
      <c r="E538" s="379"/>
      <c r="F538" s="379"/>
      <c r="G538" s="380"/>
    </row>
    <row r="539" spans="3:7" ht="15.75" x14ac:dyDescent="0.25">
      <c r="C539" s="380"/>
      <c r="D539" s="379"/>
      <c r="E539" s="379"/>
      <c r="F539" s="379"/>
      <c r="G539" s="380"/>
    </row>
    <row r="540" spans="3:7" ht="15.75" x14ac:dyDescent="0.25">
      <c r="C540" s="380"/>
      <c r="D540" s="379"/>
      <c r="E540" s="379"/>
      <c r="F540" s="379"/>
      <c r="G540" s="380"/>
    </row>
    <row r="541" spans="3:7" ht="15.75" x14ac:dyDescent="0.25">
      <c r="C541" s="380"/>
      <c r="D541" s="379"/>
      <c r="E541" s="379"/>
      <c r="F541" s="379"/>
      <c r="G541" s="380"/>
    </row>
    <row r="542" spans="3:7" ht="15.75" x14ac:dyDescent="0.25">
      <c r="C542" s="380"/>
      <c r="D542" s="379"/>
      <c r="E542" s="379"/>
      <c r="F542" s="379"/>
      <c r="G542" s="380"/>
    </row>
    <row r="543" spans="3:7" ht="15.75" x14ac:dyDescent="0.25">
      <c r="C543" s="380"/>
      <c r="D543" s="379"/>
      <c r="E543" s="379"/>
      <c r="F543" s="379"/>
      <c r="G543" s="380"/>
    </row>
    <row r="544" spans="3:7" ht="15.75" x14ac:dyDescent="0.25">
      <c r="C544" s="380"/>
      <c r="D544" s="379"/>
      <c r="E544" s="379"/>
      <c r="F544" s="379"/>
      <c r="G544" s="380"/>
    </row>
    <row r="545" spans="3:7" ht="15.75" x14ac:dyDescent="0.25">
      <c r="C545" s="380"/>
      <c r="D545" s="379"/>
      <c r="E545" s="379"/>
      <c r="F545" s="379"/>
      <c r="G545" s="380"/>
    </row>
    <row r="546" spans="3:7" ht="15.75" x14ac:dyDescent="0.25">
      <c r="C546" s="380"/>
      <c r="D546" s="379"/>
      <c r="E546" s="379"/>
      <c r="F546" s="379"/>
      <c r="G546" s="380"/>
    </row>
    <row r="547" spans="3:7" ht="15.75" x14ac:dyDescent="0.25">
      <c r="C547" s="380"/>
      <c r="D547" s="379"/>
      <c r="E547" s="379"/>
      <c r="F547" s="379"/>
      <c r="G547" s="380"/>
    </row>
    <row r="548" spans="3:7" ht="15.75" x14ac:dyDescent="0.25">
      <c r="C548" s="380"/>
      <c r="D548" s="379"/>
      <c r="E548" s="379"/>
      <c r="F548" s="379"/>
      <c r="G548" s="380"/>
    </row>
    <row r="549" spans="3:7" ht="15.75" x14ac:dyDescent="0.25">
      <c r="C549" s="380"/>
      <c r="D549" s="379"/>
      <c r="E549" s="379"/>
      <c r="F549" s="379"/>
      <c r="G549" s="380"/>
    </row>
    <row r="550" spans="3:7" ht="15.75" x14ac:dyDescent="0.25">
      <c r="C550" s="380"/>
      <c r="D550" s="379"/>
      <c r="E550" s="379"/>
      <c r="F550" s="379"/>
      <c r="G550" s="380"/>
    </row>
    <row r="551" spans="3:7" ht="15.75" x14ac:dyDescent="0.25">
      <c r="C551" s="380"/>
      <c r="D551" s="379"/>
      <c r="E551" s="379"/>
      <c r="F551" s="379"/>
      <c r="G551" s="380"/>
    </row>
    <row r="552" spans="3:7" ht="15.75" x14ac:dyDescent="0.25">
      <c r="C552" s="380"/>
      <c r="D552" s="379"/>
      <c r="E552" s="379"/>
      <c r="F552" s="379"/>
      <c r="G552" s="380"/>
    </row>
    <row r="553" spans="3:7" ht="15.75" x14ac:dyDescent="0.25">
      <c r="C553" s="380"/>
      <c r="D553" s="379"/>
      <c r="E553" s="379"/>
      <c r="F553" s="379"/>
      <c r="G553" s="380"/>
    </row>
    <row r="554" spans="3:7" ht="15.75" x14ac:dyDescent="0.25">
      <c r="C554" s="380"/>
      <c r="D554" s="379"/>
      <c r="E554" s="379"/>
      <c r="F554" s="379"/>
      <c r="G554" s="380"/>
    </row>
    <row r="555" spans="3:7" ht="15.75" x14ac:dyDescent="0.25">
      <c r="C555" s="380"/>
      <c r="D555" s="379"/>
      <c r="E555" s="379"/>
      <c r="F555" s="379"/>
      <c r="G555" s="380"/>
    </row>
    <row r="556" spans="3:7" ht="15.75" x14ac:dyDescent="0.25">
      <c r="C556" s="380"/>
      <c r="D556" s="379"/>
      <c r="E556" s="379"/>
      <c r="F556" s="379"/>
      <c r="G556" s="380"/>
    </row>
    <row r="557" spans="3:7" ht="15.75" x14ac:dyDescent="0.25">
      <c r="C557" s="380"/>
      <c r="D557" s="379"/>
      <c r="E557" s="379"/>
      <c r="F557" s="379"/>
      <c r="G557" s="380"/>
    </row>
    <row r="558" spans="3:7" ht="15.75" x14ac:dyDescent="0.25">
      <c r="C558" s="380"/>
      <c r="D558" s="379"/>
      <c r="E558" s="379"/>
      <c r="F558" s="379"/>
      <c r="G558" s="380"/>
    </row>
    <row r="559" spans="3:7" ht="15.75" x14ac:dyDescent="0.25">
      <c r="C559" s="380"/>
      <c r="D559" s="379"/>
      <c r="E559" s="379"/>
      <c r="F559" s="379"/>
      <c r="G559" s="380"/>
    </row>
    <row r="560" spans="3:7" ht="15.75" x14ac:dyDescent="0.25">
      <c r="C560" s="380"/>
      <c r="D560" s="379"/>
      <c r="E560" s="379"/>
      <c r="F560" s="379"/>
      <c r="G560" s="380"/>
    </row>
    <row r="561" spans="3:7" ht="15.75" x14ac:dyDescent="0.25">
      <c r="C561" s="380"/>
      <c r="D561" s="379"/>
      <c r="E561" s="379"/>
      <c r="F561" s="379"/>
      <c r="G561" s="380"/>
    </row>
    <row r="562" spans="3:7" ht="15.75" x14ac:dyDescent="0.25">
      <c r="C562" s="380"/>
      <c r="D562" s="379"/>
      <c r="E562" s="379"/>
      <c r="F562" s="379"/>
      <c r="G562" s="380"/>
    </row>
    <row r="563" spans="3:7" ht="15.75" x14ac:dyDescent="0.25">
      <c r="C563" s="380"/>
      <c r="D563" s="379"/>
      <c r="E563" s="379"/>
      <c r="F563" s="379"/>
      <c r="G563" s="380"/>
    </row>
    <row r="564" spans="3:7" ht="15.75" x14ac:dyDescent="0.25">
      <c r="C564" s="380"/>
      <c r="D564" s="379"/>
      <c r="E564" s="379"/>
      <c r="F564" s="379"/>
      <c r="G564" s="380"/>
    </row>
    <row r="565" spans="3:7" ht="15.75" x14ac:dyDescent="0.25">
      <c r="C565" s="380"/>
      <c r="D565" s="379"/>
      <c r="E565" s="379"/>
      <c r="F565" s="379"/>
      <c r="G565" s="380"/>
    </row>
    <row r="566" spans="3:7" ht="15.75" x14ac:dyDescent="0.25">
      <c r="C566" s="380"/>
      <c r="D566" s="379"/>
      <c r="E566" s="379"/>
      <c r="F566" s="379"/>
      <c r="G566" s="380"/>
    </row>
    <row r="567" spans="3:7" ht="15.75" x14ac:dyDescent="0.25">
      <c r="C567" s="380"/>
      <c r="D567" s="379"/>
      <c r="E567" s="379"/>
      <c r="F567" s="379"/>
      <c r="G567" s="380"/>
    </row>
    <row r="568" spans="3:7" ht="15.75" x14ac:dyDescent="0.25">
      <c r="C568" s="380"/>
      <c r="D568" s="379"/>
      <c r="E568" s="379"/>
      <c r="F568" s="379"/>
      <c r="G568" s="380"/>
    </row>
    <row r="569" spans="3:7" ht="15.75" x14ac:dyDescent="0.25">
      <c r="C569" s="380"/>
      <c r="D569" s="379"/>
      <c r="E569" s="379"/>
      <c r="F569" s="379"/>
      <c r="G569" s="380"/>
    </row>
    <row r="570" spans="3:7" ht="15.75" x14ac:dyDescent="0.25">
      <c r="C570" s="380"/>
      <c r="D570" s="379"/>
      <c r="E570" s="379"/>
      <c r="F570" s="379"/>
      <c r="G570" s="380"/>
    </row>
    <row r="571" spans="3:7" ht="15.75" x14ac:dyDescent="0.25">
      <c r="C571" s="380"/>
      <c r="D571" s="379"/>
      <c r="E571" s="379"/>
      <c r="F571" s="379"/>
      <c r="G571" s="380"/>
    </row>
    <row r="572" spans="3:7" ht="15.75" x14ac:dyDescent="0.25">
      <c r="C572" s="380"/>
      <c r="D572" s="379"/>
      <c r="E572" s="379"/>
      <c r="F572" s="379"/>
      <c r="G572" s="380"/>
    </row>
    <row r="573" spans="3:7" ht="15.75" x14ac:dyDescent="0.25">
      <c r="C573" s="380"/>
      <c r="D573" s="379"/>
      <c r="E573" s="379"/>
      <c r="F573" s="379"/>
      <c r="G573" s="380"/>
    </row>
    <row r="574" spans="3:7" ht="15.75" x14ac:dyDescent="0.25">
      <c r="C574" s="380"/>
      <c r="D574" s="379"/>
      <c r="E574" s="379"/>
      <c r="F574" s="379"/>
      <c r="G574" s="380"/>
    </row>
    <row r="575" spans="3:7" ht="15.75" x14ac:dyDescent="0.25">
      <c r="C575" s="380"/>
      <c r="D575" s="379"/>
      <c r="E575" s="379"/>
      <c r="F575" s="379"/>
      <c r="G575" s="380"/>
    </row>
    <row r="576" spans="3:7" ht="15.75" x14ac:dyDescent="0.25">
      <c r="C576" s="380"/>
      <c r="D576" s="379"/>
      <c r="E576" s="379"/>
      <c r="F576" s="379"/>
      <c r="G576" s="380"/>
    </row>
    <row r="577" spans="3:7" ht="15.75" x14ac:dyDescent="0.25">
      <c r="C577" s="380"/>
      <c r="D577" s="379"/>
      <c r="E577" s="379"/>
      <c r="F577" s="379"/>
      <c r="G577" s="380"/>
    </row>
    <row r="578" spans="3:7" ht="15.75" x14ac:dyDescent="0.25">
      <c r="C578" s="380"/>
      <c r="D578" s="379"/>
      <c r="E578" s="379"/>
      <c r="F578" s="379"/>
      <c r="G578" s="380"/>
    </row>
    <row r="579" spans="3:7" ht="15.75" x14ac:dyDescent="0.25">
      <c r="C579" s="380"/>
      <c r="D579" s="379"/>
      <c r="E579" s="379"/>
      <c r="F579" s="379"/>
      <c r="G579" s="380"/>
    </row>
    <row r="580" spans="3:7" ht="15.75" x14ac:dyDescent="0.25">
      <c r="C580" s="380"/>
      <c r="D580" s="379"/>
      <c r="E580" s="379"/>
      <c r="F580" s="379"/>
      <c r="G580" s="380"/>
    </row>
    <row r="581" spans="3:7" ht="15.75" x14ac:dyDescent="0.25">
      <c r="C581" s="380"/>
      <c r="D581" s="379"/>
      <c r="E581" s="379"/>
      <c r="F581" s="379"/>
      <c r="G581" s="380"/>
    </row>
    <row r="582" spans="3:7" ht="15.75" x14ac:dyDescent="0.25">
      <c r="C582" s="380"/>
      <c r="D582" s="379"/>
      <c r="E582" s="379"/>
      <c r="F582" s="379"/>
      <c r="G582" s="380"/>
    </row>
    <row r="583" spans="3:7" ht="15.75" x14ac:dyDescent="0.25">
      <c r="C583" s="380"/>
      <c r="D583" s="379"/>
      <c r="E583" s="379"/>
      <c r="F583" s="379"/>
      <c r="G583" s="380"/>
    </row>
    <row r="584" spans="3:7" ht="15.75" x14ac:dyDescent="0.25">
      <c r="C584" s="380"/>
      <c r="D584" s="379"/>
      <c r="E584" s="379"/>
      <c r="F584" s="379"/>
      <c r="G584" s="380"/>
    </row>
    <row r="585" spans="3:7" ht="15.75" x14ac:dyDescent="0.25">
      <c r="C585" s="380"/>
      <c r="D585" s="379"/>
      <c r="E585" s="379"/>
      <c r="F585" s="379"/>
      <c r="G585" s="380"/>
    </row>
    <row r="586" spans="3:7" ht="15.75" x14ac:dyDescent="0.25">
      <c r="C586" s="380"/>
      <c r="D586" s="379"/>
      <c r="E586" s="379"/>
      <c r="F586" s="379"/>
      <c r="G586" s="380"/>
    </row>
    <row r="587" spans="3:7" ht="15.75" x14ac:dyDescent="0.25">
      <c r="C587" s="380"/>
      <c r="D587" s="379"/>
      <c r="E587" s="379"/>
      <c r="F587" s="379"/>
      <c r="G587" s="380"/>
    </row>
    <row r="588" spans="3:7" ht="15.75" x14ac:dyDescent="0.25">
      <c r="C588" s="380"/>
      <c r="D588" s="379"/>
      <c r="E588" s="379"/>
      <c r="F588" s="379"/>
      <c r="G588" s="380"/>
    </row>
    <row r="589" spans="3:7" ht="15.75" x14ac:dyDescent="0.25">
      <c r="C589" s="380"/>
      <c r="D589" s="379"/>
      <c r="E589" s="379"/>
      <c r="F589" s="379"/>
      <c r="G589" s="380"/>
    </row>
    <row r="590" spans="3:7" ht="15.75" x14ac:dyDescent="0.25">
      <c r="C590" s="380"/>
      <c r="D590" s="379"/>
      <c r="E590" s="379"/>
      <c r="F590" s="379"/>
      <c r="G590" s="380"/>
    </row>
    <row r="591" spans="3:7" ht="15.75" x14ac:dyDescent="0.25">
      <c r="C591" s="380"/>
      <c r="D591" s="379"/>
      <c r="E591" s="379"/>
      <c r="F591" s="379"/>
      <c r="G591" s="380"/>
    </row>
    <row r="592" spans="3:7" ht="15.75" x14ac:dyDescent="0.25">
      <c r="C592" s="380"/>
      <c r="D592" s="379"/>
      <c r="E592" s="379"/>
      <c r="F592" s="379"/>
      <c r="G592" s="380"/>
    </row>
    <row r="593" spans="3:7" ht="15.75" x14ac:dyDescent="0.25">
      <c r="C593" s="380"/>
      <c r="D593" s="379"/>
      <c r="E593" s="379"/>
      <c r="F593" s="379"/>
      <c r="G593" s="380"/>
    </row>
    <row r="594" spans="3:7" ht="15.75" x14ac:dyDescent="0.25">
      <c r="C594" s="380"/>
      <c r="D594" s="379"/>
      <c r="E594" s="379"/>
      <c r="F594" s="379"/>
      <c r="G594" s="380"/>
    </row>
    <row r="595" spans="3:7" ht="15.75" x14ac:dyDescent="0.25">
      <c r="C595" s="380"/>
      <c r="D595" s="379"/>
      <c r="E595" s="379"/>
      <c r="F595" s="379"/>
      <c r="G595" s="380"/>
    </row>
    <row r="596" spans="3:7" ht="15.75" x14ac:dyDescent="0.25">
      <c r="C596" s="380"/>
      <c r="D596" s="379"/>
      <c r="E596" s="379"/>
      <c r="F596" s="379"/>
      <c r="G596" s="380"/>
    </row>
    <row r="597" spans="3:7" ht="15.75" x14ac:dyDescent="0.25">
      <c r="C597" s="380"/>
      <c r="D597" s="379"/>
      <c r="E597" s="379"/>
      <c r="F597" s="379"/>
      <c r="G597" s="380"/>
    </row>
    <row r="598" spans="3:7" ht="15.75" x14ac:dyDescent="0.25">
      <c r="C598" s="380"/>
      <c r="D598" s="379"/>
      <c r="E598" s="379"/>
      <c r="F598" s="379"/>
      <c r="G598" s="380"/>
    </row>
    <row r="599" spans="3:7" ht="15.75" x14ac:dyDescent="0.25">
      <c r="C599" s="380"/>
      <c r="D599" s="379"/>
      <c r="E599" s="379"/>
      <c r="F599" s="379"/>
      <c r="G599" s="380"/>
    </row>
    <row r="600" spans="3:7" ht="15.75" x14ac:dyDescent="0.25">
      <c r="C600" s="380"/>
      <c r="D600" s="379"/>
      <c r="E600" s="379"/>
      <c r="F600" s="379"/>
      <c r="G600" s="380"/>
    </row>
    <row r="601" spans="3:7" ht="15.75" x14ac:dyDescent="0.25">
      <c r="C601" s="380"/>
      <c r="D601" s="379"/>
      <c r="E601" s="379"/>
      <c r="F601" s="379"/>
      <c r="G601" s="380"/>
    </row>
    <row r="602" spans="3:7" ht="15.75" x14ac:dyDescent="0.25">
      <c r="C602" s="380"/>
      <c r="D602" s="379"/>
      <c r="E602" s="379"/>
      <c r="F602" s="379"/>
      <c r="G602" s="380"/>
    </row>
    <row r="603" spans="3:7" ht="15.75" x14ac:dyDescent="0.25">
      <c r="C603" s="380"/>
      <c r="D603" s="379"/>
      <c r="E603" s="379"/>
      <c r="F603" s="379"/>
      <c r="G603" s="380"/>
    </row>
    <row r="604" spans="3:7" ht="15.75" x14ac:dyDescent="0.25">
      <c r="C604" s="380"/>
      <c r="D604" s="379"/>
      <c r="E604" s="379"/>
      <c r="F604" s="379"/>
      <c r="G604" s="380"/>
    </row>
    <row r="605" spans="3:7" ht="15.75" x14ac:dyDescent="0.25">
      <c r="C605" s="380"/>
      <c r="D605" s="379"/>
      <c r="E605" s="379"/>
      <c r="F605" s="379"/>
      <c r="G605" s="380"/>
    </row>
    <row r="606" spans="3:7" ht="15.75" x14ac:dyDescent="0.25">
      <c r="C606" s="380"/>
      <c r="D606" s="379"/>
      <c r="E606" s="379"/>
      <c r="F606" s="379"/>
      <c r="G606" s="380"/>
    </row>
    <row r="607" spans="3:7" ht="15.75" x14ac:dyDescent="0.25">
      <c r="C607" s="380"/>
      <c r="D607" s="379"/>
      <c r="E607" s="379"/>
      <c r="F607" s="379"/>
      <c r="G607" s="380"/>
    </row>
    <row r="608" spans="3:7" ht="15.75" x14ac:dyDescent="0.25">
      <c r="C608" s="380"/>
      <c r="D608" s="379"/>
      <c r="E608" s="379"/>
      <c r="F608" s="379"/>
      <c r="G608" s="380"/>
    </row>
    <row r="609" spans="3:7" ht="15.75" x14ac:dyDescent="0.25">
      <c r="C609" s="380"/>
      <c r="D609" s="379"/>
      <c r="E609" s="379"/>
      <c r="F609" s="379"/>
      <c r="G609" s="380"/>
    </row>
    <row r="610" spans="3:7" ht="15.75" x14ac:dyDescent="0.25">
      <c r="C610" s="380"/>
      <c r="D610" s="379"/>
      <c r="E610" s="379"/>
      <c r="F610" s="379"/>
      <c r="G610" s="380"/>
    </row>
    <row r="611" spans="3:7" ht="15.75" x14ac:dyDescent="0.25">
      <c r="C611" s="380"/>
      <c r="D611" s="379"/>
      <c r="E611" s="379"/>
      <c r="F611" s="379"/>
      <c r="G611" s="380"/>
    </row>
    <row r="612" spans="3:7" ht="15.75" x14ac:dyDescent="0.25">
      <c r="C612" s="380"/>
      <c r="D612" s="379"/>
      <c r="E612" s="379"/>
      <c r="F612" s="379"/>
      <c r="G612" s="380"/>
    </row>
    <row r="613" spans="3:7" ht="15.75" x14ac:dyDescent="0.25">
      <c r="C613" s="380"/>
      <c r="D613" s="379"/>
      <c r="E613" s="379"/>
      <c r="F613" s="379"/>
      <c r="G613" s="380"/>
    </row>
    <row r="614" spans="3:7" ht="15.75" x14ac:dyDescent="0.25">
      <c r="C614" s="380"/>
      <c r="D614" s="379"/>
      <c r="E614" s="379"/>
      <c r="F614" s="379"/>
      <c r="G614" s="380"/>
    </row>
    <row r="615" spans="3:7" ht="15.75" x14ac:dyDescent="0.25">
      <c r="C615" s="380"/>
      <c r="D615" s="379"/>
      <c r="E615" s="379"/>
      <c r="F615" s="379"/>
      <c r="G615" s="380"/>
    </row>
  </sheetData>
  <sheetProtection algorithmName="SHA-512" hashValue="gYqfxFoyptAYR/kJv5ifsPNU4MxCPEvXwpLIJUENNZJ+I3vXSlj5+XloIRtZM6+CdAUulFOvzY0ZrrXO/Ntn6A==" saltValue="NzuNQd+CTq38VbQGIwZAOg==" spinCount="100000" sheet="1" objects="1" scenarios="1"/>
  <mergeCells count="15">
    <mergeCell ref="I32:K32"/>
    <mergeCell ref="I33:K33"/>
    <mergeCell ref="L33:M33"/>
    <mergeCell ref="I35:M36"/>
    <mergeCell ref="B2:G2"/>
    <mergeCell ref="C13:F13"/>
    <mergeCell ref="C7:F8"/>
    <mergeCell ref="B9:F9"/>
    <mergeCell ref="I23:M24"/>
    <mergeCell ref="I25:M26"/>
    <mergeCell ref="I27:M27"/>
    <mergeCell ref="I29:K29"/>
    <mergeCell ref="L29:M29"/>
    <mergeCell ref="I30:K31"/>
    <mergeCell ref="L30:M31"/>
  </mergeCells>
  <dataValidations count="6">
    <dataValidation type="list" allowBlank="1" showInputMessage="1" showErrorMessage="1" sqref="D11" xr:uid="{DA340A28-3654-4848-82F4-EE0594B263E0}">
      <formula1>"Hele året, mar-dec,maj-dec,sep-dec"</formula1>
    </dataValidation>
    <dataValidation allowBlank="1" showInputMessage="1" showErrorMessage="1" prompt="Indtast medlemstal under faneblad 2 Medlemstilskud" sqref="D15:D19 E18" xr:uid="{B5B1056E-79B7-4B27-9B68-265FAA24DA3E}"/>
    <dataValidation allowBlank="1" showInputMessage="1" showErrorMessage="1" prompt="Det er dette beløb du skal indtaste under den aktuelle udgiftspost" sqref="L33:M33" xr:uid="{CB2BBBCE-24D7-4E0C-B599-E694717BEBF5}"/>
    <dataValidation type="list" allowBlank="1" showInputMessage="1" showErrorMessage="1" sqref="L30:M31" xr:uid="{C16320A0-02EF-403B-84FB-9C105EFE2C9E}">
      <formula1>"1, 2, 3, 4, 5, 6,7,8,9,10,11"</formula1>
    </dataValidation>
    <dataValidation type="list" allowBlank="1" showInputMessage="1" showErrorMessage="1" sqref="E33 E35" xr:uid="{61B3BC37-5A33-4A30-8705-2B61E7742C9A}">
      <formula1>"1,2,3,4,5,6,7,8,9,10,11,12,13,14,15,16,17,18,19,20,21,22,23,24,25,26,27,28,29,30,31,32,33,34,35,36,37,38,39,40,41,42,43,44,45,46,47,48,49,50,51,52,53,"</formula1>
    </dataValidation>
    <dataValidation type="list" allowBlank="1" showInputMessage="1" showErrorMessage="1" sqref="E36" xr:uid="{AD79BC52-C71C-4AD5-80C4-07D61E1DD521}">
      <formula1>"1,2,3,4,5,6,7,"</formula1>
    </dataValidation>
  </dataValidations>
  <pageMargins left="0.7" right="0.7" top="0.75" bottom="0.75" header="0.3" footer="0.3"/>
  <ignoredErrors>
    <ignoredError sqref="D2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0352F-8B63-4FFE-82B9-51133C8365E7}">
  <dimension ref="B1:M618"/>
  <sheetViews>
    <sheetView topLeftCell="A13" zoomScale="90" zoomScaleNormal="90" workbookViewId="0">
      <selection activeCell="L49" sqref="L49"/>
    </sheetView>
  </sheetViews>
  <sheetFormatPr defaultColWidth="9.140625" defaultRowHeight="15" x14ac:dyDescent="0.25"/>
  <cols>
    <col min="1" max="1" width="6.140625" style="1" customWidth="1"/>
    <col min="2" max="2" width="5.28515625" style="1" customWidth="1"/>
    <col min="3" max="3" width="50.7109375" style="1" customWidth="1"/>
    <col min="4" max="4" width="15.7109375" style="1" customWidth="1"/>
    <col min="5" max="5" width="19" style="1" customWidth="1"/>
    <col min="6" max="6" width="17.42578125" style="1" customWidth="1"/>
    <col min="7" max="16384" width="9.140625" style="1"/>
  </cols>
  <sheetData>
    <row r="1" spans="2:7" ht="15.75" thickBot="1" x14ac:dyDescent="0.3"/>
    <row r="2" spans="2:7" ht="36.75" customHeight="1" x14ac:dyDescent="0.25">
      <c r="B2" s="481" t="s">
        <v>73</v>
      </c>
      <c r="C2" s="482"/>
      <c r="D2" s="482"/>
      <c r="E2" s="482"/>
      <c r="F2" s="482"/>
      <c r="G2" s="483"/>
    </row>
    <row r="3" spans="2:7" ht="15" customHeight="1" x14ac:dyDescent="0.25">
      <c r="B3" s="381" t="s">
        <v>179</v>
      </c>
      <c r="C3" s="80"/>
      <c r="D3" s="81"/>
      <c r="E3" s="81"/>
      <c r="F3" s="81"/>
      <c r="G3" s="382"/>
    </row>
    <row r="4" spans="2:7" ht="15" customHeight="1" x14ac:dyDescent="0.25">
      <c r="B4" s="398" t="s">
        <v>114</v>
      </c>
      <c r="C4" s="60" t="s">
        <v>263</v>
      </c>
      <c r="D4" s="443"/>
      <c r="E4" s="443"/>
      <c r="F4" s="443"/>
      <c r="G4" s="409"/>
    </row>
    <row r="5" spans="2:7" ht="15" customHeight="1" x14ac:dyDescent="0.25">
      <c r="B5" s="398" t="s">
        <v>116</v>
      </c>
      <c r="C5" s="587" t="s">
        <v>264</v>
      </c>
      <c r="D5" s="587"/>
      <c r="E5" s="587"/>
      <c r="F5" s="587"/>
      <c r="G5" s="409"/>
    </row>
    <row r="6" spans="2:7" ht="24" customHeight="1" x14ac:dyDescent="0.25">
      <c r="B6" s="354"/>
      <c r="C6" s="587"/>
      <c r="D6" s="587"/>
      <c r="E6" s="587"/>
      <c r="F6" s="587"/>
      <c r="G6" s="409"/>
    </row>
    <row r="7" spans="2:7" ht="15" customHeight="1" x14ac:dyDescent="0.25">
      <c r="B7" s="410" t="s">
        <v>210</v>
      </c>
      <c r="C7" s="200"/>
      <c r="D7" s="201"/>
      <c r="E7" s="201"/>
      <c r="F7" s="201"/>
      <c r="G7" s="411"/>
    </row>
    <row r="8" spans="2:7" ht="15.75" thickBot="1" x14ac:dyDescent="0.3">
      <c r="B8" s="412"/>
      <c r="C8" s="17"/>
      <c r="D8" s="17"/>
      <c r="E8" s="17"/>
      <c r="F8" s="17"/>
      <c r="G8" s="136"/>
    </row>
    <row r="9" spans="2:7" x14ac:dyDescent="0.25">
      <c r="B9" s="412"/>
      <c r="C9" s="583" t="s">
        <v>195</v>
      </c>
      <c r="D9" s="584"/>
      <c r="E9" s="584"/>
      <c r="F9" s="585"/>
      <c r="G9" s="136"/>
    </row>
    <row r="10" spans="2:7" x14ac:dyDescent="0.25">
      <c r="B10" s="412"/>
      <c r="C10" s="140" t="s">
        <v>6</v>
      </c>
      <c r="D10" s="141"/>
      <c r="E10" s="142" t="s">
        <v>20</v>
      </c>
      <c r="F10" s="143" t="s">
        <v>21</v>
      </c>
      <c r="G10" s="136"/>
    </row>
    <row r="11" spans="2:7" x14ac:dyDescent="0.25">
      <c r="B11" s="412"/>
      <c r="C11" s="24" t="s">
        <v>9</v>
      </c>
      <c r="D11" s="83">
        <f>'2) Medlemstilskud'!F18+'2) Medlemstilskud'!G18</f>
        <v>0</v>
      </c>
      <c r="E11" s="84" t="s">
        <v>22</v>
      </c>
      <c r="F11" s="85"/>
      <c r="G11" s="136"/>
    </row>
    <row r="12" spans="2:7" x14ac:dyDescent="0.25">
      <c r="B12" s="412"/>
      <c r="C12" s="24" t="s">
        <v>23</v>
      </c>
      <c r="D12" s="86">
        <f>'2) Medlemstilskud'!F19+'2) Medlemstilskud'!G19</f>
        <v>0</v>
      </c>
      <c r="E12" s="87"/>
      <c r="F12" s="85"/>
      <c r="G12" s="136"/>
    </row>
    <row r="13" spans="2:7" x14ac:dyDescent="0.25">
      <c r="B13" s="412"/>
      <c r="C13" s="24" t="s">
        <v>10</v>
      </c>
      <c r="D13" s="86">
        <f>'2) Medlemstilskud'!F20+'2) Medlemstilskud'!G20</f>
        <v>0</v>
      </c>
      <c r="E13" s="88"/>
      <c r="F13" s="89"/>
      <c r="G13" s="136"/>
    </row>
    <row r="14" spans="2:7" x14ac:dyDescent="0.25">
      <c r="B14" s="412"/>
      <c r="C14" s="24" t="s">
        <v>11</v>
      </c>
      <c r="D14" s="86">
        <f>'2) Medlemstilskud'!F21+'2) Medlemstilskud'!G21</f>
        <v>0</v>
      </c>
      <c r="E14" s="90" t="str">
        <f>'2) Medlemstilskud'!H21</f>
        <v xml:space="preserve">  </v>
      </c>
      <c r="F14" s="91" t="e">
        <f>D14-E14</f>
        <v>#VALUE!</v>
      </c>
      <c r="G14" s="136"/>
    </row>
    <row r="15" spans="2:7" x14ac:dyDescent="0.25">
      <c r="B15" s="412"/>
      <c r="C15" s="92" t="s">
        <v>12</v>
      </c>
      <c r="D15" s="86">
        <f>'2) Medlemstilskud'!F22+'2) Medlemstilskud'!G22</f>
        <v>0</v>
      </c>
      <c r="E15" s="93"/>
      <c r="F15" s="94"/>
      <c r="G15" s="136"/>
    </row>
    <row r="16" spans="2:7" x14ac:dyDescent="0.25">
      <c r="B16" s="412"/>
      <c r="C16" s="24" t="s">
        <v>13</v>
      </c>
      <c r="D16" s="95">
        <f>SUM(D11:D15)</f>
        <v>0</v>
      </c>
      <c r="E16" s="93" t="s">
        <v>24</v>
      </c>
      <c r="F16" s="96" t="e">
        <f>ROUND(F14/D16,2)</f>
        <v>#VALUE!</v>
      </c>
      <c r="G16" s="136"/>
    </row>
    <row r="17" spans="2:13" ht="15.75" thickBot="1" x14ac:dyDescent="0.3">
      <c r="B17" s="412"/>
      <c r="C17" s="97" t="s">
        <v>25</v>
      </c>
      <c r="D17" s="98">
        <f>D12+D13+D11</f>
        <v>0</v>
      </c>
      <c r="E17" s="99" t="s">
        <v>26</v>
      </c>
      <c r="F17" s="100" t="e">
        <f>IF(F16&gt;0.1,(1-F16),1)</f>
        <v>#VALUE!</v>
      </c>
      <c r="G17" s="136"/>
    </row>
    <row r="18" spans="2:13" ht="15.75" thickBot="1" x14ac:dyDescent="0.3">
      <c r="B18" s="412"/>
      <c r="C18" s="17"/>
      <c r="D18" s="17"/>
      <c r="E18" s="17"/>
      <c r="F18" s="17"/>
      <c r="G18" s="136"/>
    </row>
    <row r="19" spans="2:13" ht="28.5" customHeight="1" thickBot="1" x14ac:dyDescent="0.3">
      <c r="B19" s="412"/>
      <c r="C19" s="36" t="s">
        <v>101</v>
      </c>
      <c r="D19" s="71" t="s">
        <v>27</v>
      </c>
      <c r="E19" s="35"/>
      <c r="F19" s="35"/>
      <c r="G19" s="390"/>
      <c r="H19" s="380"/>
      <c r="J19" s="588"/>
      <c r="K19" s="588"/>
      <c r="L19" s="588"/>
    </row>
    <row r="20" spans="2:13" ht="15" customHeight="1" thickBot="1" x14ac:dyDescent="0.3">
      <c r="B20" s="412"/>
      <c r="C20" s="144" t="s">
        <v>31</v>
      </c>
      <c r="D20" s="438">
        <v>0</v>
      </c>
      <c r="E20" s="35"/>
      <c r="F20" s="35"/>
      <c r="G20" s="391"/>
      <c r="H20" s="380"/>
      <c r="I20" s="400"/>
      <c r="J20" s="588"/>
      <c r="K20" s="588"/>
      <c r="L20" s="588"/>
      <c r="M20" s="400"/>
    </row>
    <row r="21" spans="2:13" ht="15" customHeight="1" thickBot="1" x14ac:dyDescent="0.3">
      <c r="B21" s="412"/>
      <c r="C21" s="144" t="s">
        <v>57</v>
      </c>
      <c r="D21" s="438">
        <v>0</v>
      </c>
      <c r="E21" s="35"/>
      <c r="F21" s="35"/>
      <c r="G21" s="391"/>
      <c r="H21" s="380"/>
      <c r="I21" s="589"/>
      <c r="J21" s="589"/>
      <c r="K21" s="589"/>
      <c r="L21" s="589"/>
      <c r="M21" s="589"/>
    </row>
    <row r="22" spans="2:13" ht="15.75" thickBot="1" x14ac:dyDescent="0.3">
      <c r="B22" s="412"/>
      <c r="C22" s="40" t="s">
        <v>43</v>
      </c>
      <c r="D22" s="123">
        <f>D20+D21</f>
        <v>0</v>
      </c>
      <c r="E22" s="35"/>
      <c r="F22" s="35"/>
      <c r="G22" s="391"/>
      <c r="H22" s="380"/>
      <c r="I22" s="589"/>
      <c r="J22" s="589"/>
      <c r="K22" s="589"/>
      <c r="L22" s="589"/>
      <c r="M22" s="589"/>
    </row>
    <row r="23" spans="2:13" ht="15.75" thickBot="1" x14ac:dyDescent="0.3">
      <c r="B23" s="412"/>
      <c r="C23" s="144" t="s">
        <v>271</v>
      </c>
      <c r="D23" s="438">
        <v>0</v>
      </c>
      <c r="E23" s="35"/>
      <c r="F23" s="35"/>
      <c r="G23" s="391"/>
      <c r="H23" s="380"/>
      <c r="I23" s="589"/>
      <c r="J23" s="589"/>
      <c r="K23" s="589"/>
      <c r="L23" s="589"/>
      <c r="M23" s="589"/>
    </row>
    <row r="24" spans="2:13" x14ac:dyDescent="0.25">
      <c r="B24" s="412"/>
      <c r="C24" s="40" t="s">
        <v>44</v>
      </c>
      <c r="D24" s="119">
        <f>D23*D44</f>
        <v>0</v>
      </c>
      <c r="E24" s="35"/>
      <c r="F24" s="35"/>
      <c r="G24" s="391"/>
      <c r="H24" s="380"/>
      <c r="I24" s="593"/>
      <c r="J24" s="593"/>
      <c r="K24" s="593"/>
      <c r="L24" s="593"/>
      <c r="M24" s="593"/>
    </row>
    <row r="25" spans="2:13" x14ac:dyDescent="0.25">
      <c r="B25" s="412"/>
      <c r="C25" s="46"/>
      <c r="D25" s="120"/>
      <c r="E25" s="35"/>
      <c r="F25" s="35"/>
      <c r="G25" s="391"/>
      <c r="H25" s="380"/>
      <c r="I25" s="401"/>
      <c r="J25" s="402"/>
      <c r="K25" s="402"/>
      <c r="L25" s="402"/>
      <c r="M25" s="402"/>
    </row>
    <row r="26" spans="2:13" ht="15" customHeight="1" x14ac:dyDescent="0.25">
      <c r="B26" s="412"/>
      <c r="C26" s="47" t="s">
        <v>45</v>
      </c>
      <c r="D26" s="120">
        <f>IF(D24&lt;=D22,D24,D22)</f>
        <v>0</v>
      </c>
      <c r="E26" s="35"/>
      <c r="F26" s="35"/>
      <c r="G26" s="391"/>
      <c r="H26" s="380"/>
      <c r="I26" s="590"/>
      <c r="J26" s="590"/>
      <c r="K26" s="590"/>
      <c r="L26" s="590"/>
      <c r="M26" s="590"/>
    </row>
    <row r="27" spans="2:13" x14ac:dyDescent="0.25">
      <c r="B27" s="412"/>
      <c r="C27" s="46" t="s">
        <v>46</v>
      </c>
      <c r="D27" s="149" t="e">
        <f>IF(F16&gt;=0.1,F16,"              0       ")</f>
        <v>#VALUE!</v>
      </c>
      <c r="E27" s="35"/>
      <c r="F27" s="35"/>
      <c r="G27" s="391"/>
      <c r="H27" s="380"/>
      <c r="I27" s="590"/>
      <c r="J27" s="590"/>
      <c r="K27" s="590"/>
      <c r="L27" s="590"/>
      <c r="M27" s="590"/>
    </row>
    <row r="28" spans="2:13" ht="15.75" thickBot="1" x14ac:dyDescent="0.3">
      <c r="B28" s="412"/>
      <c r="C28" s="49" t="s">
        <v>47</v>
      </c>
      <c r="D28" s="121">
        <v>0.65</v>
      </c>
      <c r="E28" s="35"/>
      <c r="F28" s="35"/>
      <c r="G28" s="391"/>
      <c r="H28" s="380"/>
      <c r="I28" s="591"/>
      <c r="J28" s="591"/>
      <c r="K28" s="591"/>
      <c r="L28" s="591"/>
      <c r="M28" s="591"/>
    </row>
    <row r="29" spans="2:13" ht="15.75" thickBot="1" x14ac:dyDescent="0.3">
      <c r="B29" s="412"/>
      <c r="C29" s="125"/>
      <c r="D29" s="126"/>
      <c r="E29" s="35"/>
      <c r="F29" s="35"/>
      <c r="G29" s="391"/>
      <c r="H29" s="380"/>
      <c r="I29" s="403"/>
      <c r="J29" s="403"/>
      <c r="K29" s="403"/>
      <c r="L29" s="403"/>
      <c r="M29" s="403"/>
    </row>
    <row r="30" spans="2:13" ht="15" customHeight="1" x14ac:dyDescent="0.25">
      <c r="B30" s="412"/>
      <c r="C30" s="601" t="s">
        <v>201</v>
      </c>
      <c r="D30" s="602"/>
      <c r="E30" s="602"/>
      <c r="F30" s="603"/>
      <c r="G30" s="391"/>
      <c r="H30" s="380"/>
      <c r="I30" s="592"/>
      <c r="J30" s="592"/>
      <c r="K30" s="592"/>
      <c r="L30" s="592"/>
      <c r="M30" s="592"/>
    </row>
    <row r="31" spans="2:13" x14ac:dyDescent="0.25">
      <c r="B31" s="598" t="s">
        <v>74</v>
      </c>
      <c r="C31" s="604" t="s">
        <v>48</v>
      </c>
      <c r="D31" s="606" t="e">
        <f>IF(D27&lt;=0.1,D28*D26,(D26-(D27*D26))*D28)</f>
        <v>#VALUE!</v>
      </c>
      <c r="E31" s="124" t="s">
        <v>49</v>
      </c>
      <c r="F31" s="135"/>
      <c r="G31" s="391"/>
      <c r="H31" s="380"/>
      <c r="I31" s="344"/>
      <c r="J31" s="344"/>
      <c r="K31" s="344"/>
      <c r="L31" s="344"/>
      <c r="M31" s="344"/>
    </row>
    <row r="32" spans="2:13" x14ac:dyDescent="0.25">
      <c r="B32" s="600"/>
      <c r="C32" s="605"/>
      <c r="D32" s="607"/>
      <c r="E32" s="594" t="str">
        <f>IF(D24&lt;=D22,"aktivitetstimetal i lokalerne","de faktiske udgifter")</f>
        <v>aktivitetstimetal i lokalerne</v>
      </c>
      <c r="F32" s="595"/>
      <c r="G32" s="391"/>
      <c r="H32" s="380"/>
      <c r="I32" s="404"/>
      <c r="J32" s="404"/>
      <c r="K32" s="404"/>
      <c r="L32" s="404"/>
      <c r="M32" s="404"/>
    </row>
    <row r="33" spans="2:13" x14ac:dyDescent="0.25">
      <c r="B33" s="412"/>
      <c r="C33" s="128"/>
      <c r="D33" s="34"/>
      <c r="E33" s="17"/>
      <c r="F33" s="136"/>
      <c r="G33" s="391"/>
      <c r="H33" s="380"/>
      <c r="I33" s="377"/>
      <c r="J33" s="377"/>
      <c r="K33" s="377"/>
      <c r="L33" s="377"/>
      <c r="M33" s="377"/>
    </row>
    <row r="34" spans="2:13" x14ac:dyDescent="0.25">
      <c r="B34" s="412"/>
      <c r="C34" s="122" t="s">
        <v>51</v>
      </c>
      <c r="D34" s="56">
        <f>D17</f>
        <v>0</v>
      </c>
      <c r="E34" s="34"/>
      <c r="F34" s="131"/>
      <c r="G34" s="391"/>
      <c r="H34" s="380"/>
      <c r="I34" s="589"/>
      <c r="J34" s="589"/>
      <c r="K34" s="589"/>
      <c r="L34" s="589"/>
      <c r="M34" s="589"/>
    </row>
    <row r="35" spans="2:13" ht="15" customHeight="1" x14ac:dyDescent="0.25">
      <c r="B35" s="412"/>
      <c r="C35" s="130"/>
      <c r="D35" s="51"/>
      <c r="E35" s="34"/>
      <c r="F35" s="131"/>
      <c r="G35" s="391"/>
      <c r="H35" s="380"/>
      <c r="I35" s="589"/>
      <c r="J35" s="589"/>
      <c r="K35" s="589"/>
      <c r="L35" s="589"/>
      <c r="M35" s="589"/>
    </row>
    <row r="36" spans="2:13" ht="15" customHeight="1" x14ac:dyDescent="0.25">
      <c r="B36" s="598" t="s">
        <v>75</v>
      </c>
      <c r="C36" s="133" t="s">
        <v>52</v>
      </c>
      <c r="D36" s="65"/>
      <c r="E36" s="575" t="s">
        <v>76</v>
      </c>
      <c r="F36" s="576"/>
      <c r="G36" s="391"/>
      <c r="H36" s="380"/>
      <c r="I36" s="589"/>
      <c r="J36" s="589"/>
      <c r="K36" s="589"/>
      <c r="L36" s="589"/>
      <c r="M36" s="589"/>
    </row>
    <row r="37" spans="2:13" ht="15" customHeight="1" x14ac:dyDescent="0.25">
      <c r="B37" s="599"/>
      <c r="C37" s="133" t="s">
        <v>53</v>
      </c>
      <c r="D37" s="65">
        <v>1500</v>
      </c>
      <c r="E37" s="577"/>
      <c r="F37" s="578"/>
      <c r="G37" s="391"/>
      <c r="H37" s="380"/>
      <c r="I37" s="589"/>
      <c r="J37" s="589"/>
      <c r="K37" s="589"/>
      <c r="L37" s="589"/>
      <c r="M37" s="589"/>
    </row>
    <row r="38" spans="2:13" ht="15.75" thickBot="1" x14ac:dyDescent="0.3">
      <c r="B38" s="600"/>
      <c r="C38" s="137" t="s">
        <v>55</v>
      </c>
      <c r="D38" s="138">
        <f>D34*D37</f>
        <v>0</v>
      </c>
      <c r="E38" s="579"/>
      <c r="F38" s="580"/>
      <c r="G38" s="391"/>
      <c r="H38" s="380"/>
      <c r="I38" s="405"/>
      <c r="J38" s="405"/>
      <c r="K38" s="405"/>
      <c r="L38" s="405"/>
      <c r="M38" s="405"/>
    </row>
    <row r="39" spans="2:13" x14ac:dyDescent="0.25">
      <c r="B39" s="413"/>
      <c r="C39" s="33"/>
      <c r="D39" s="34"/>
      <c r="E39" s="116"/>
      <c r="F39" s="116"/>
      <c r="G39" s="414"/>
      <c r="H39" s="380"/>
      <c r="I39" s="380"/>
    </row>
    <row r="40" spans="2:13" ht="15.75" thickBot="1" x14ac:dyDescent="0.3">
      <c r="B40" s="412"/>
      <c r="C40" s="117"/>
      <c r="D40" s="118"/>
      <c r="E40" s="34"/>
      <c r="F40" s="52"/>
      <c r="G40" s="391"/>
      <c r="H40" s="380"/>
      <c r="I40" s="380"/>
    </row>
    <row r="41" spans="2:13" x14ac:dyDescent="0.25">
      <c r="B41" s="412"/>
      <c r="C41" s="557" t="s">
        <v>71</v>
      </c>
      <c r="D41" s="249" t="e">
        <f>IF(D31&lt;=D38,D31,D38)</f>
        <v>#VALUE!</v>
      </c>
      <c r="E41" s="153" t="s">
        <v>56</v>
      </c>
      <c r="F41" s="154"/>
      <c r="G41" s="391"/>
      <c r="H41" s="380"/>
      <c r="I41" s="380"/>
    </row>
    <row r="42" spans="2:13" ht="15.75" thickBot="1" x14ac:dyDescent="0.3">
      <c r="B42" s="412"/>
      <c r="C42" s="558"/>
      <c r="D42" s="250"/>
      <c r="E42" s="596" t="e">
        <f>IF(D38&lt;=D31,"medlemstal",E32)</f>
        <v>#VALUE!</v>
      </c>
      <c r="F42" s="597"/>
      <c r="G42" s="129"/>
      <c r="H42" s="380"/>
      <c r="I42" s="380"/>
    </row>
    <row r="43" spans="2:13" x14ac:dyDescent="0.25">
      <c r="B43" s="412"/>
      <c r="C43" s="35"/>
      <c r="D43" s="34"/>
      <c r="E43" s="67"/>
      <c r="F43" s="52"/>
      <c r="G43" s="391"/>
      <c r="H43" s="380"/>
      <c r="I43" s="380"/>
    </row>
    <row r="44" spans="2:13" ht="16.5" thickBot="1" x14ac:dyDescent="0.3">
      <c r="B44" s="415"/>
      <c r="C44" s="394" t="s">
        <v>200</v>
      </c>
      <c r="D44" s="416">
        <f>'3) Lokaletilskud 65%'!D60</f>
        <v>152.93</v>
      </c>
      <c r="E44" s="417"/>
      <c r="F44" s="417"/>
      <c r="G44" s="397"/>
      <c r="H44" s="380"/>
      <c r="I44" s="380"/>
    </row>
    <row r="45" spans="2:13" ht="15.75" x14ac:dyDescent="0.25">
      <c r="C45" s="406"/>
      <c r="D45" s="407"/>
      <c r="E45" s="407"/>
      <c r="F45" s="407"/>
      <c r="G45" s="408"/>
      <c r="H45" s="380"/>
      <c r="I45" s="380"/>
    </row>
    <row r="46" spans="2:13" x14ac:dyDescent="0.25">
      <c r="C46" s="380"/>
      <c r="D46" s="380"/>
      <c r="E46" s="380"/>
      <c r="F46" s="380"/>
      <c r="G46" s="380"/>
      <c r="H46" s="380"/>
      <c r="I46" s="380"/>
    </row>
    <row r="47" spans="2:13" x14ac:dyDescent="0.25">
      <c r="C47" s="380"/>
      <c r="D47" s="380"/>
      <c r="E47" s="380"/>
      <c r="F47" s="380"/>
      <c r="G47" s="380"/>
      <c r="H47" s="380"/>
      <c r="I47" s="380"/>
    </row>
    <row r="48" spans="2:13" x14ac:dyDescent="0.25">
      <c r="C48" s="380"/>
      <c r="D48" s="380"/>
      <c r="E48" s="380"/>
      <c r="F48" s="380"/>
      <c r="G48" s="380"/>
      <c r="H48" s="380"/>
      <c r="I48" s="380"/>
    </row>
    <row r="49" spans="3:9" ht="15.75" x14ac:dyDescent="0.25">
      <c r="C49" s="378"/>
      <c r="D49" s="379"/>
      <c r="E49" s="379"/>
      <c r="F49" s="379"/>
      <c r="G49" s="380"/>
      <c r="H49" s="380"/>
      <c r="I49" s="380"/>
    </row>
    <row r="50" spans="3:9" ht="15.75" x14ac:dyDescent="0.25">
      <c r="C50" s="378"/>
      <c r="D50" s="379"/>
      <c r="E50" s="379"/>
      <c r="F50" s="379"/>
      <c r="G50" s="380"/>
      <c r="H50" s="380"/>
      <c r="I50" s="380"/>
    </row>
    <row r="51" spans="3:9" ht="15.75" x14ac:dyDescent="0.25">
      <c r="C51" s="378"/>
      <c r="D51" s="379"/>
      <c r="E51" s="379"/>
      <c r="F51" s="379"/>
      <c r="G51" s="380"/>
      <c r="H51" s="380"/>
      <c r="I51" s="380"/>
    </row>
    <row r="52" spans="3:9" ht="15.75" x14ac:dyDescent="0.25">
      <c r="C52" s="378"/>
      <c r="D52" s="379"/>
      <c r="E52" s="379"/>
      <c r="F52" s="379"/>
      <c r="G52" s="380"/>
      <c r="H52" s="380"/>
      <c r="I52" s="380"/>
    </row>
    <row r="53" spans="3:9" ht="15.75" x14ac:dyDescent="0.25">
      <c r="C53" s="378"/>
      <c r="D53" s="379"/>
      <c r="E53" s="379"/>
      <c r="F53" s="379"/>
      <c r="G53" s="380"/>
      <c r="H53" s="380"/>
      <c r="I53" s="380"/>
    </row>
    <row r="54" spans="3:9" ht="15.75" x14ac:dyDescent="0.25">
      <c r="C54" s="378"/>
      <c r="D54" s="379"/>
      <c r="E54" s="379"/>
      <c r="F54" s="379"/>
      <c r="G54" s="380"/>
      <c r="H54" s="380"/>
      <c r="I54" s="380"/>
    </row>
    <row r="55" spans="3:9" ht="15.75" x14ac:dyDescent="0.25">
      <c r="C55" s="378"/>
      <c r="D55" s="379"/>
      <c r="E55" s="379"/>
      <c r="F55" s="379"/>
      <c r="G55" s="380"/>
      <c r="H55" s="380"/>
      <c r="I55" s="380"/>
    </row>
    <row r="56" spans="3:9" ht="15.75" x14ac:dyDescent="0.25">
      <c r="C56" s="378"/>
      <c r="D56" s="379"/>
      <c r="E56" s="379"/>
      <c r="F56" s="379"/>
      <c r="G56" s="380"/>
      <c r="H56" s="380"/>
      <c r="I56" s="380"/>
    </row>
    <row r="57" spans="3:9" ht="15.75" x14ac:dyDescent="0.25">
      <c r="C57" s="380"/>
      <c r="D57" s="379"/>
      <c r="E57" s="379"/>
      <c r="F57" s="379"/>
      <c r="G57" s="380"/>
      <c r="H57" s="380"/>
      <c r="I57" s="380"/>
    </row>
    <row r="58" spans="3:9" ht="15.75" x14ac:dyDescent="0.25">
      <c r="C58" s="380"/>
      <c r="D58" s="379"/>
      <c r="E58" s="379"/>
      <c r="F58" s="379"/>
      <c r="G58" s="380"/>
      <c r="H58" s="380"/>
      <c r="I58" s="380"/>
    </row>
    <row r="59" spans="3:9" ht="15.75" x14ac:dyDescent="0.25">
      <c r="C59" s="380"/>
      <c r="D59" s="379"/>
      <c r="E59" s="379"/>
      <c r="F59" s="379"/>
      <c r="G59" s="380"/>
      <c r="H59" s="380"/>
      <c r="I59" s="380"/>
    </row>
    <row r="60" spans="3:9" ht="15.75" x14ac:dyDescent="0.25">
      <c r="C60" s="380"/>
      <c r="D60" s="379"/>
      <c r="E60" s="379"/>
      <c r="F60" s="379"/>
      <c r="G60" s="380"/>
      <c r="H60" s="380"/>
      <c r="I60" s="380"/>
    </row>
    <row r="61" spans="3:9" ht="15.75" x14ac:dyDescent="0.25">
      <c r="C61" s="380"/>
      <c r="D61" s="379"/>
      <c r="E61" s="379"/>
      <c r="F61" s="379"/>
      <c r="G61" s="380"/>
      <c r="H61" s="380"/>
      <c r="I61" s="380"/>
    </row>
    <row r="62" spans="3:9" ht="15.75" x14ac:dyDescent="0.25">
      <c r="C62" s="380"/>
      <c r="D62" s="379"/>
      <c r="E62" s="379"/>
      <c r="F62" s="379"/>
      <c r="G62" s="380"/>
      <c r="H62" s="380"/>
      <c r="I62" s="380"/>
    </row>
    <row r="63" spans="3:9" ht="15.75" x14ac:dyDescent="0.25">
      <c r="C63" s="380"/>
      <c r="D63" s="379"/>
      <c r="E63" s="379"/>
      <c r="F63" s="379"/>
      <c r="G63" s="380"/>
      <c r="H63" s="380"/>
      <c r="I63" s="380"/>
    </row>
    <row r="64" spans="3:9" ht="15.75" x14ac:dyDescent="0.25">
      <c r="C64" s="380"/>
      <c r="D64" s="379"/>
      <c r="E64" s="379"/>
      <c r="F64" s="379"/>
      <c r="G64" s="380"/>
      <c r="H64" s="380"/>
      <c r="I64" s="380"/>
    </row>
    <row r="65" spans="3:9" ht="15.75" x14ac:dyDescent="0.25">
      <c r="C65" s="380"/>
      <c r="D65" s="379"/>
      <c r="E65" s="379"/>
      <c r="F65" s="379"/>
      <c r="G65" s="380"/>
      <c r="H65" s="380"/>
      <c r="I65" s="380"/>
    </row>
    <row r="66" spans="3:9" ht="15.75" x14ac:dyDescent="0.25">
      <c r="C66" s="380"/>
      <c r="D66" s="379"/>
      <c r="E66" s="379"/>
      <c r="F66" s="379"/>
      <c r="G66" s="380"/>
      <c r="H66" s="380"/>
      <c r="I66" s="380"/>
    </row>
    <row r="67" spans="3:9" ht="15.75" x14ac:dyDescent="0.25">
      <c r="C67" s="380"/>
      <c r="D67" s="379"/>
      <c r="E67" s="379"/>
      <c r="F67" s="379"/>
      <c r="G67" s="380"/>
      <c r="H67" s="380"/>
      <c r="I67" s="380"/>
    </row>
    <row r="68" spans="3:9" ht="15.75" x14ac:dyDescent="0.25">
      <c r="C68" s="380"/>
      <c r="D68" s="379"/>
      <c r="E68" s="379"/>
      <c r="F68" s="379"/>
      <c r="G68" s="380"/>
      <c r="H68" s="380"/>
      <c r="I68" s="380"/>
    </row>
    <row r="69" spans="3:9" ht="15.75" x14ac:dyDescent="0.25">
      <c r="C69" s="380"/>
      <c r="D69" s="379"/>
      <c r="E69" s="379"/>
      <c r="F69" s="379"/>
      <c r="G69" s="380"/>
      <c r="H69" s="380"/>
      <c r="I69" s="380"/>
    </row>
    <row r="70" spans="3:9" ht="15.75" x14ac:dyDescent="0.25">
      <c r="C70" s="380"/>
      <c r="D70" s="379"/>
      <c r="E70" s="379"/>
      <c r="F70" s="379"/>
      <c r="G70" s="380"/>
      <c r="H70" s="380"/>
      <c r="I70" s="380"/>
    </row>
    <row r="71" spans="3:9" ht="15.75" x14ac:dyDescent="0.25">
      <c r="C71" s="380"/>
      <c r="D71" s="379"/>
      <c r="E71" s="379"/>
      <c r="F71" s="379"/>
      <c r="G71" s="380"/>
      <c r="H71" s="380"/>
      <c r="I71" s="380"/>
    </row>
    <row r="72" spans="3:9" ht="15.75" x14ac:dyDescent="0.25">
      <c r="C72" s="380"/>
      <c r="D72" s="379"/>
      <c r="E72" s="379"/>
      <c r="F72" s="379"/>
      <c r="G72" s="380"/>
      <c r="H72" s="380"/>
      <c r="I72" s="380"/>
    </row>
    <row r="73" spans="3:9" ht="15.75" x14ac:dyDescent="0.25">
      <c r="C73" s="380"/>
      <c r="D73" s="379"/>
      <c r="E73" s="379"/>
      <c r="F73" s="379"/>
      <c r="G73" s="380"/>
      <c r="H73" s="380"/>
      <c r="I73" s="380"/>
    </row>
    <row r="74" spans="3:9" ht="15.75" x14ac:dyDescent="0.25">
      <c r="C74" s="380"/>
      <c r="D74" s="379"/>
      <c r="E74" s="379"/>
      <c r="F74" s="379"/>
      <c r="G74" s="380"/>
      <c r="H74" s="380"/>
      <c r="I74" s="380"/>
    </row>
    <row r="75" spans="3:9" ht="15.75" x14ac:dyDescent="0.25">
      <c r="C75" s="380"/>
      <c r="D75" s="379"/>
      <c r="E75" s="379"/>
      <c r="F75" s="379"/>
      <c r="G75" s="380"/>
      <c r="H75" s="380"/>
      <c r="I75" s="380"/>
    </row>
    <row r="76" spans="3:9" ht="15.75" x14ac:dyDescent="0.25">
      <c r="C76" s="380"/>
      <c r="D76" s="379"/>
      <c r="E76" s="379"/>
      <c r="F76" s="379"/>
      <c r="G76" s="380"/>
      <c r="H76" s="380"/>
      <c r="I76" s="380"/>
    </row>
    <row r="77" spans="3:9" ht="15.75" x14ac:dyDescent="0.25">
      <c r="C77" s="380"/>
      <c r="D77" s="379"/>
      <c r="E77" s="379"/>
      <c r="F77" s="379"/>
      <c r="G77" s="380"/>
      <c r="H77" s="380"/>
      <c r="I77" s="380"/>
    </row>
    <row r="78" spans="3:9" ht="15.75" x14ac:dyDescent="0.25">
      <c r="C78" s="380"/>
      <c r="D78" s="379"/>
      <c r="E78" s="379"/>
      <c r="F78" s="379"/>
      <c r="G78" s="380"/>
      <c r="H78" s="380"/>
      <c r="I78" s="380"/>
    </row>
    <row r="79" spans="3:9" ht="15.75" x14ac:dyDescent="0.25">
      <c r="C79" s="380"/>
      <c r="D79" s="379"/>
      <c r="E79" s="379"/>
      <c r="F79" s="379"/>
      <c r="G79" s="380"/>
      <c r="H79" s="380"/>
      <c r="I79" s="380"/>
    </row>
    <row r="80" spans="3:9" ht="15.75" x14ac:dyDescent="0.25">
      <c r="C80" s="380"/>
      <c r="D80" s="379"/>
      <c r="E80" s="379"/>
      <c r="F80" s="379"/>
      <c r="G80" s="380"/>
      <c r="H80" s="380"/>
      <c r="I80" s="380"/>
    </row>
    <row r="81" spans="3:9" ht="15.75" x14ac:dyDescent="0.25">
      <c r="C81" s="380"/>
      <c r="D81" s="379"/>
      <c r="E81" s="379"/>
      <c r="F81" s="379"/>
      <c r="G81" s="380"/>
      <c r="H81" s="380"/>
      <c r="I81" s="380"/>
    </row>
    <row r="82" spans="3:9" ht="15.75" x14ac:dyDescent="0.25">
      <c r="C82" s="380"/>
      <c r="D82" s="379"/>
      <c r="E82" s="379"/>
      <c r="F82" s="379"/>
      <c r="G82" s="380"/>
      <c r="H82" s="380"/>
      <c r="I82" s="380"/>
    </row>
    <row r="83" spans="3:9" ht="15.75" x14ac:dyDescent="0.25">
      <c r="C83" s="380"/>
      <c r="D83" s="379"/>
      <c r="E83" s="379"/>
      <c r="F83" s="379"/>
      <c r="G83" s="380"/>
      <c r="H83" s="380"/>
      <c r="I83" s="380"/>
    </row>
    <row r="84" spans="3:9" ht="15.75" x14ac:dyDescent="0.25">
      <c r="C84" s="380"/>
      <c r="D84" s="379"/>
      <c r="E84" s="379"/>
      <c r="F84" s="379"/>
      <c r="G84" s="380"/>
      <c r="H84" s="380"/>
      <c r="I84" s="380"/>
    </row>
    <row r="85" spans="3:9" ht="15.75" x14ac:dyDescent="0.25">
      <c r="C85" s="380"/>
      <c r="D85" s="379"/>
      <c r="E85" s="379"/>
      <c r="F85" s="379"/>
      <c r="G85" s="380"/>
      <c r="H85" s="380"/>
      <c r="I85" s="380"/>
    </row>
    <row r="86" spans="3:9" ht="15.75" x14ac:dyDescent="0.25">
      <c r="C86" s="380"/>
      <c r="D86" s="379"/>
      <c r="E86" s="379"/>
      <c r="F86" s="379"/>
      <c r="G86" s="380"/>
      <c r="H86" s="380"/>
      <c r="I86" s="380"/>
    </row>
    <row r="87" spans="3:9" ht="15.75" x14ac:dyDescent="0.25">
      <c r="C87" s="380"/>
      <c r="D87" s="379"/>
      <c r="E87" s="379"/>
      <c r="F87" s="379"/>
      <c r="G87" s="380"/>
      <c r="H87" s="380"/>
      <c r="I87" s="380"/>
    </row>
    <row r="88" spans="3:9" ht="15.75" x14ac:dyDescent="0.25">
      <c r="C88" s="380"/>
      <c r="D88" s="379"/>
      <c r="E88" s="379"/>
      <c r="F88" s="379"/>
      <c r="G88" s="380"/>
      <c r="H88" s="380"/>
      <c r="I88" s="380"/>
    </row>
    <row r="89" spans="3:9" ht="15.75" x14ac:dyDescent="0.25">
      <c r="C89" s="380"/>
      <c r="D89" s="379"/>
      <c r="E89" s="379"/>
      <c r="F89" s="379"/>
      <c r="G89" s="380"/>
      <c r="H89" s="380"/>
      <c r="I89" s="380"/>
    </row>
    <row r="90" spans="3:9" ht="15.75" x14ac:dyDescent="0.25">
      <c r="C90" s="380"/>
      <c r="D90" s="379"/>
      <c r="E90" s="379"/>
      <c r="F90" s="379"/>
      <c r="G90" s="380"/>
      <c r="H90" s="380"/>
      <c r="I90" s="380"/>
    </row>
    <row r="91" spans="3:9" ht="15.75" x14ac:dyDescent="0.25">
      <c r="C91" s="380"/>
      <c r="D91" s="379"/>
      <c r="E91" s="379"/>
      <c r="F91" s="379"/>
      <c r="G91" s="380"/>
      <c r="H91" s="380"/>
      <c r="I91" s="380"/>
    </row>
    <row r="92" spans="3:9" ht="15.75" x14ac:dyDescent="0.25">
      <c r="C92" s="380"/>
      <c r="D92" s="379"/>
      <c r="E92" s="379"/>
      <c r="F92" s="379"/>
      <c r="G92" s="380"/>
      <c r="H92" s="380"/>
      <c r="I92" s="380"/>
    </row>
    <row r="93" spans="3:9" ht="15.75" x14ac:dyDescent="0.25">
      <c r="C93" s="380"/>
      <c r="D93" s="379"/>
      <c r="E93" s="379"/>
      <c r="F93" s="379"/>
      <c r="G93" s="380"/>
      <c r="H93" s="380"/>
      <c r="I93" s="380"/>
    </row>
    <row r="94" spans="3:9" ht="15.75" x14ac:dyDescent="0.25">
      <c r="C94" s="380"/>
      <c r="D94" s="379"/>
      <c r="E94" s="379"/>
      <c r="F94" s="379"/>
      <c r="G94" s="380"/>
      <c r="H94" s="380"/>
      <c r="I94" s="380"/>
    </row>
    <row r="95" spans="3:9" ht="15.75" x14ac:dyDescent="0.25">
      <c r="C95" s="380"/>
      <c r="D95" s="379"/>
      <c r="E95" s="379"/>
      <c r="F95" s="379"/>
      <c r="G95" s="380"/>
      <c r="H95" s="380"/>
      <c r="I95" s="380"/>
    </row>
    <row r="96" spans="3:9" ht="15.75" x14ac:dyDescent="0.25">
      <c r="C96" s="380"/>
      <c r="D96" s="379"/>
      <c r="E96" s="379"/>
      <c r="F96" s="379"/>
      <c r="G96" s="380"/>
      <c r="H96" s="380"/>
      <c r="I96" s="380"/>
    </row>
    <row r="97" spans="3:9" ht="15.75" x14ac:dyDescent="0.25">
      <c r="C97" s="380"/>
      <c r="D97" s="379"/>
      <c r="E97" s="379"/>
      <c r="F97" s="379"/>
      <c r="G97" s="380"/>
      <c r="H97" s="380"/>
      <c r="I97" s="380"/>
    </row>
    <row r="98" spans="3:9" ht="15.75" x14ac:dyDescent="0.25">
      <c r="C98" s="380"/>
      <c r="D98" s="379"/>
      <c r="E98" s="379"/>
      <c r="F98" s="379"/>
      <c r="G98" s="380"/>
      <c r="H98" s="380"/>
      <c r="I98" s="380"/>
    </row>
    <row r="99" spans="3:9" ht="15.75" x14ac:dyDescent="0.25">
      <c r="C99" s="380"/>
      <c r="D99" s="379"/>
      <c r="E99" s="379"/>
      <c r="F99" s="379"/>
      <c r="G99" s="380"/>
      <c r="H99" s="380"/>
      <c r="I99" s="380"/>
    </row>
    <row r="100" spans="3:9" ht="15.75" x14ac:dyDescent="0.25">
      <c r="C100" s="380"/>
      <c r="D100" s="379"/>
      <c r="E100" s="379"/>
      <c r="F100" s="379"/>
      <c r="G100" s="380"/>
      <c r="H100" s="380"/>
      <c r="I100" s="380"/>
    </row>
    <row r="101" spans="3:9" ht="15.75" x14ac:dyDescent="0.25">
      <c r="C101" s="380"/>
      <c r="D101" s="379"/>
      <c r="E101" s="379"/>
      <c r="F101" s="379"/>
      <c r="G101" s="380"/>
      <c r="H101" s="380"/>
      <c r="I101" s="380"/>
    </row>
    <row r="102" spans="3:9" ht="15.75" x14ac:dyDescent="0.25">
      <c r="C102" s="380"/>
      <c r="D102" s="379"/>
      <c r="E102" s="379"/>
      <c r="F102" s="379"/>
      <c r="G102" s="380"/>
      <c r="H102" s="380"/>
      <c r="I102" s="380"/>
    </row>
    <row r="103" spans="3:9" ht="15.75" x14ac:dyDescent="0.25">
      <c r="C103" s="380"/>
      <c r="D103" s="379"/>
      <c r="E103" s="379"/>
      <c r="F103" s="379"/>
      <c r="G103" s="380"/>
      <c r="H103" s="380"/>
      <c r="I103" s="380"/>
    </row>
    <row r="104" spans="3:9" ht="15.75" x14ac:dyDescent="0.25">
      <c r="C104" s="380"/>
      <c r="D104" s="379"/>
      <c r="E104" s="379"/>
      <c r="F104" s="379"/>
      <c r="G104" s="380"/>
      <c r="H104" s="380"/>
      <c r="I104" s="380"/>
    </row>
    <row r="105" spans="3:9" ht="15.75" x14ac:dyDescent="0.25">
      <c r="C105" s="380"/>
      <c r="D105" s="379"/>
      <c r="E105" s="379"/>
      <c r="F105" s="379"/>
      <c r="G105" s="380"/>
      <c r="H105" s="380"/>
      <c r="I105" s="380"/>
    </row>
    <row r="106" spans="3:9" ht="15.75" x14ac:dyDescent="0.25">
      <c r="C106" s="380"/>
      <c r="D106" s="379"/>
      <c r="E106" s="379"/>
      <c r="F106" s="379"/>
      <c r="G106" s="380"/>
      <c r="H106" s="380"/>
      <c r="I106" s="380"/>
    </row>
    <row r="107" spans="3:9" ht="15.75" x14ac:dyDescent="0.25">
      <c r="C107" s="380"/>
      <c r="D107" s="379"/>
      <c r="E107" s="379"/>
      <c r="F107" s="379"/>
      <c r="G107" s="380"/>
      <c r="H107" s="380"/>
      <c r="I107" s="380"/>
    </row>
    <row r="108" spans="3:9" ht="15.75" x14ac:dyDescent="0.25">
      <c r="C108" s="380"/>
      <c r="D108" s="379"/>
      <c r="E108" s="379"/>
      <c r="F108" s="379"/>
      <c r="G108" s="380"/>
      <c r="H108" s="380"/>
      <c r="I108" s="380"/>
    </row>
    <row r="109" spans="3:9" ht="15.75" x14ac:dyDescent="0.25">
      <c r="C109" s="380"/>
      <c r="D109" s="379"/>
      <c r="E109" s="379"/>
      <c r="F109" s="379"/>
      <c r="G109" s="380"/>
      <c r="H109" s="380"/>
      <c r="I109" s="380"/>
    </row>
    <row r="110" spans="3:9" ht="15.75" x14ac:dyDescent="0.25">
      <c r="C110" s="380"/>
      <c r="D110" s="379"/>
      <c r="E110" s="379"/>
      <c r="F110" s="379"/>
      <c r="G110" s="380"/>
      <c r="H110" s="380"/>
      <c r="I110" s="380"/>
    </row>
    <row r="111" spans="3:9" ht="15.75" x14ac:dyDescent="0.25">
      <c r="C111" s="380"/>
      <c r="D111" s="379"/>
      <c r="E111" s="379"/>
      <c r="F111" s="379"/>
      <c r="G111" s="380"/>
      <c r="H111" s="380"/>
      <c r="I111" s="380"/>
    </row>
    <row r="112" spans="3:9" ht="15.75" x14ac:dyDescent="0.25">
      <c r="C112" s="380"/>
      <c r="D112" s="379"/>
      <c r="E112" s="379"/>
      <c r="F112" s="379"/>
      <c r="G112" s="380"/>
      <c r="H112" s="380"/>
      <c r="I112" s="380"/>
    </row>
    <row r="113" spans="3:9" ht="15.75" x14ac:dyDescent="0.25">
      <c r="C113" s="380"/>
      <c r="D113" s="379"/>
      <c r="E113" s="379"/>
      <c r="F113" s="379"/>
      <c r="G113" s="380"/>
      <c r="H113" s="380"/>
      <c r="I113" s="380"/>
    </row>
    <row r="114" spans="3:9" ht="15.75" x14ac:dyDescent="0.25">
      <c r="C114" s="380"/>
      <c r="D114" s="379"/>
      <c r="E114" s="379"/>
      <c r="F114" s="379"/>
      <c r="G114" s="380"/>
      <c r="H114" s="380"/>
      <c r="I114" s="380"/>
    </row>
    <row r="115" spans="3:9" ht="15.75" x14ac:dyDescent="0.25">
      <c r="C115" s="380"/>
      <c r="D115" s="379"/>
      <c r="E115" s="379"/>
      <c r="F115" s="379"/>
      <c r="G115" s="380"/>
      <c r="H115" s="380"/>
      <c r="I115" s="380"/>
    </row>
    <row r="116" spans="3:9" ht="15.75" x14ac:dyDescent="0.25">
      <c r="C116" s="380"/>
      <c r="D116" s="379"/>
      <c r="E116" s="379"/>
      <c r="F116" s="379"/>
      <c r="G116" s="380"/>
      <c r="H116" s="380"/>
      <c r="I116" s="380"/>
    </row>
    <row r="117" spans="3:9" ht="15.75" x14ac:dyDescent="0.25">
      <c r="C117" s="380"/>
      <c r="D117" s="379"/>
      <c r="E117" s="379"/>
      <c r="F117" s="379"/>
      <c r="G117" s="380"/>
      <c r="H117" s="380"/>
      <c r="I117" s="380"/>
    </row>
    <row r="118" spans="3:9" ht="15.75" x14ac:dyDescent="0.25">
      <c r="C118" s="380"/>
      <c r="D118" s="379"/>
      <c r="E118" s="379"/>
      <c r="F118" s="379"/>
      <c r="G118" s="380"/>
      <c r="H118" s="380"/>
      <c r="I118" s="380"/>
    </row>
    <row r="119" spans="3:9" ht="15.75" x14ac:dyDescent="0.25">
      <c r="C119" s="380"/>
      <c r="D119" s="379"/>
      <c r="E119" s="379"/>
      <c r="F119" s="379"/>
      <c r="G119" s="380"/>
      <c r="H119" s="380"/>
      <c r="I119" s="380"/>
    </row>
    <row r="120" spans="3:9" ht="15.75" x14ac:dyDescent="0.25">
      <c r="C120" s="380"/>
      <c r="D120" s="379"/>
      <c r="E120" s="379"/>
      <c r="F120" s="379"/>
      <c r="G120" s="380"/>
      <c r="H120" s="380"/>
      <c r="I120" s="380"/>
    </row>
    <row r="121" spans="3:9" ht="15.75" x14ac:dyDescent="0.25">
      <c r="C121" s="380"/>
      <c r="D121" s="379"/>
      <c r="E121" s="379"/>
      <c r="F121" s="379"/>
      <c r="G121" s="380"/>
      <c r="H121" s="380"/>
      <c r="I121" s="380"/>
    </row>
    <row r="122" spans="3:9" ht="15.75" x14ac:dyDescent="0.25">
      <c r="C122" s="380"/>
      <c r="D122" s="379"/>
      <c r="E122" s="379"/>
      <c r="F122" s="379"/>
      <c r="G122" s="380"/>
      <c r="H122" s="380"/>
      <c r="I122" s="380"/>
    </row>
    <row r="123" spans="3:9" ht="15.75" x14ac:dyDescent="0.25">
      <c r="C123" s="380"/>
      <c r="D123" s="379"/>
      <c r="E123" s="379"/>
      <c r="F123" s="379"/>
      <c r="G123" s="380"/>
      <c r="H123" s="380"/>
      <c r="I123" s="380"/>
    </row>
    <row r="124" spans="3:9" ht="15.75" x14ac:dyDescent="0.25">
      <c r="C124" s="380"/>
      <c r="D124" s="379"/>
      <c r="E124" s="379"/>
      <c r="F124" s="379"/>
      <c r="G124" s="380"/>
      <c r="H124" s="380"/>
      <c r="I124" s="380"/>
    </row>
    <row r="125" spans="3:9" ht="15.75" x14ac:dyDescent="0.25">
      <c r="C125" s="380"/>
      <c r="D125" s="379"/>
      <c r="E125" s="379"/>
      <c r="F125" s="379"/>
      <c r="G125" s="380"/>
      <c r="H125" s="380"/>
      <c r="I125" s="380"/>
    </row>
    <row r="126" spans="3:9" ht="15.75" x14ac:dyDescent="0.25">
      <c r="C126" s="380"/>
      <c r="D126" s="379"/>
      <c r="E126" s="379"/>
      <c r="F126" s="379"/>
      <c r="G126" s="380"/>
      <c r="H126" s="380"/>
      <c r="I126" s="380"/>
    </row>
    <row r="127" spans="3:9" ht="15.75" x14ac:dyDescent="0.25">
      <c r="C127" s="380"/>
      <c r="D127" s="379"/>
      <c r="E127" s="379"/>
      <c r="F127" s="379"/>
      <c r="G127" s="380"/>
      <c r="H127" s="380"/>
      <c r="I127" s="380"/>
    </row>
    <row r="128" spans="3:9" ht="15.75" x14ac:dyDescent="0.25">
      <c r="C128" s="380"/>
      <c r="D128" s="379"/>
      <c r="E128" s="379"/>
      <c r="F128" s="379"/>
      <c r="G128" s="380"/>
      <c r="H128" s="380"/>
      <c r="I128" s="380"/>
    </row>
    <row r="129" spans="3:9" ht="15.75" x14ac:dyDescent="0.25">
      <c r="C129" s="380"/>
      <c r="D129" s="379"/>
      <c r="E129" s="379"/>
      <c r="F129" s="379"/>
      <c r="G129" s="380"/>
      <c r="H129" s="380"/>
      <c r="I129" s="380"/>
    </row>
    <row r="130" spans="3:9" ht="15.75" x14ac:dyDescent="0.25">
      <c r="C130" s="380"/>
      <c r="D130" s="379"/>
      <c r="E130" s="379"/>
      <c r="F130" s="379"/>
      <c r="G130" s="380"/>
      <c r="H130" s="380"/>
      <c r="I130" s="380"/>
    </row>
    <row r="131" spans="3:9" ht="15.75" x14ac:dyDescent="0.25">
      <c r="C131" s="380"/>
      <c r="D131" s="379"/>
      <c r="E131" s="379"/>
      <c r="F131" s="379"/>
      <c r="G131" s="380"/>
      <c r="H131" s="380"/>
      <c r="I131" s="380"/>
    </row>
    <row r="132" spans="3:9" ht="15.75" x14ac:dyDescent="0.25">
      <c r="C132" s="380"/>
      <c r="D132" s="379"/>
      <c r="E132" s="379"/>
      <c r="F132" s="379"/>
      <c r="G132" s="380"/>
      <c r="H132" s="380"/>
      <c r="I132" s="380"/>
    </row>
    <row r="133" spans="3:9" ht="15.75" x14ac:dyDescent="0.25">
      <c r="C133" s="380"/>
      <c r="D133" s="379"/>
      <c r="E133" s="379"/>
      <c r="F133" s="379"/>
      <c r="G133" s="380"/>
      <c r="H133" s="380"/>
      <c r="I133" s="380"/>
    </row>
    <row r="134" spans="3:9" ht="15.75" x14ac:dyDescent="0.25">
      <c r="C134" s="380"/>
      <c r="D134" s="379"/>
      <c r="E134" s="379"/>
      <c r="F134" s="379"/>
      <c r="G134" s="380"/>
      <c r="H134" s="380"/>
      <c r="I134" s="380"/>
    </row>
    <row r="135" spans="3:9" ht="15.75" x14ac:dyDescent="0.25">
      <c r="C135" s="380"/>
      <c r="D135" s="379"/>
      <c r="E135" s="379"/>
      <c r="F135" s="379"/>
      <c r="G135" s="380"/>
      <c r="H135" s="380"/>
      <c r="I135" s="380"/>
    </row>
    <row r="136" spans="3:9" ht="15.75" x14ac:dyDescent="0.25">
      <c r="C136" s="380"/>
      <c r="D136" s="379"/>
      <c r="E136" s="379"/>
      <c r="F136" s="379"/>
      <c r="G136" s="380"/>
      <c r="H136" s="380"/>
      <c r="I136" s="380"/>
    </row>
    <row r="137" spans="3:9" ht="15.75" x14ac:dyDescent="0.25">
      <c r="C137" s="380"/>
      <c r="D137" s="379"/>
      <c r="E137" s="379"/>
      <c r="F137" s="379"/>
      <c r="G137" s="380"/>
      <c r="H137" s="380"/>
      <c r="I137" s="380"/>
    </row>
    <row r="138" spans="3:9" ht="15.75" x14ac:dyDescent="0.25">
      <c r="C138" s="380"/>
      <c r="D138" s="379"/>
      <c r="E138" s="379"/>
      <c r="F138" s="379"/>
      <c r="G138" s="380"/>
      <c r="H138" s="380"/>
      <c r="I138" s="380"/>
    </row>
    <row r="139" spans="3:9" ht="15.75" x14ac:dyDescent="0.25">
      <c r="C139" s="380"/>
      <c r="D139" s="379"/>
      <c r="E139" s="379"/>
      <c r="F139" s="379"/>
      <c r="G139" s="380"/>
      <c r="H139" s="380"/>
      <c r="I139" s="380"/>
    </row>
    <row r="140" spans="3:9" ht="15.75" x14ac:dyDescent="0.25">
      <c r="C140" s="380"/>
      <c r="D140" s="379"/>
      <c r="E140" s="379"/>
      <c r="F140" s="379"/>
      <c r="G140" s="380"/>
      <c r="H140" s="380"/>
      <c r="I140" s="380"/>
    </row>
    <row r="141" spans="3:9" ht="15.75" x14ac:dyDescent="0.25">
      <c r="C141" s="380"/>
      <c r="D141" s="379"/>
      <c r="E141" s="379"/>
      <c r="F141" s="379"/>
      <c r="G141" s="380"/>
      <c r="H141" s="380"/>
      <c r="I141" s="380"/>
    </row>
    <row r="142" spans="3:9" ht="15.75" x14ac:dyDescent="0.25">
      <c r="C142" s="380"/>
      <c r="D142" s="379"/>
      <c r="E142" s="379"/>
      <c r="F142" s="379"/>
      <c r="G142" s="380"/>
      <c r="H142" s="380"/>
      <c r="I142" s="380"/>
    </row>
    <row r="143" spans="3:9" ht="15.75" x14ac:dyDescent="0.25">
      <c r="C143" s="380"/>
      <c r="D143" s="379"/>
      <c r="E143" s="379"/>
      <c r="F143" s="379"/>
      <c r="G143" s="380"/>
      <c r="H143" s="380"/>
      <c r="I143" s="380"/>
    </row>
    <row r="144" spans="3:9" ht="15.75" x14ac:dyDescent="0.25">
      <c r="C144" s="380"/>
      <c r="D144" s="379"/>
      <c r="E144" s="379"/>
      <c r="F144" s="379"/>
      <c r="G144" s="380"/>
      <c r="H144" s="380"/>
      <c r="I144" s="380"/>
    </row>
    <row r="145" spans="3:9" ht="15.75" x14ac:dyDescent="0.25">
      <c r="C145" s="380"/>
      <c r="D145" s="379"/>
      <c r="E145" s="379"/>
      <c r="F145" s="379"/>
      <c r="G145" s="380"/>
      <c r="H145" s="380"/>
      <c r="I145" s="380"/>
    </row>
    <row r="146" spans="3:9" ht="15.75" x14ac:dyDescent="0.25">
      <c r="C146" s="380"/>
      <c r="D146" s="379"/>
      <c r="E146" s="379"/>
      <c r="F146" s="379"/>
      <c r="G146" s="380"/>
      <c r="H146" s="380"/>
      <c r="I146" s="380"/>
    </row>
    <row r="147" spans="3:9" ht="15.75" x14ac:dyDescent="0.25">
      <c r="C147" s="380"/>
      <c r="D147" s="379"/>
      <c r="E147" s="379"/>
      <c r="F147" s="379"/>
      <c r="G147" s="380"/>
      <c r="H147" s="380"/>
      <c r="I147" s="380"/>
    </row>
    <row r="148" spans="3:9" ht="15.75" x14ac:dyDescent="0.25">
      <c r="C148" s="380"/>
      <c r="D148" s="379"/>
      <c r="E148" s="379"/>
      <c r="F148" s="379"/>
      <c r="G148" s="380"/>
      <c r="H148" s="380"/>
      <c r="I148" s="380"/>
    </row>
    <row r="149" spans="3:9" ht="15.75" x14ac:dyDescent="0.25">
      <c r="C149" s="380"/>
      <c r="D149" s="379"/>
      <c r="E149" s="379"/>
      <c r="F149" s="379"/>
      <c r="G149" s="380"/>
      <c r="H149" s="380"/>
      <c r="I149" s="380"/>
    </row>
    <row r="150" spans="3:9" ht="15.75" x14ac:dyDescent="0.25">
      <c r="C150" s="380"/>
      <c r="D150" s="379"/>
      <c r="E150" s="379"/>
      <c r="F150" s="379"/>
      <c r="G150" s="380"/>
      <c r="H150" s="380"/>
      <c r="I150" s="380"/>
    </row>
    <row r="151" spans="3:9" ht="15.75" x14ac:dyDescent="0.25">
      <c r="C151" s="380"/>
      <c r="D151" s="379"/>
      <c r="E151" s="379"/>
      <c r="F151" s="379"/>
      <c r="G151" s="380"/>
      <c r="H151" s="380"/>
      <c r="I151" s="380"/>
    </row>
    <row r="152" spans="3:9" ht="15.75" x14ac:dyDescent="0.25">
      <c r="C152" s="380"/>
      <c r="D152" s="379"/>
      <c r="E152" s="379"/>
      <c r="F152" s="379"/>
      <c r="G152" s="380"/>
      <c r="H152" s="380"/>
      <c r="I152" s="380"/>
    </row>
    <row r="153" spans="3:9" ht="15.75" x14ac:dyDescent="0.25">
      <c r="C153" s="380"/>
      <c r="D153" s="379"/>
      <c r="E153" s="379"/>
      <c r="F153" s="379"/>
      <c r="G153" s="380"/>
      <c r="H153" s="380"/>
      <c r="I153" s="380"/>
    </row>
    <row r="154" spans="3:9" ht="15.75" x14ac:dyDescent="0.25">
      <c r="C154" s="380"/>
      <c r="D154" s="379"/>
      <c r="E154" s="379"/>
      <c r="F154" s="379"/>
      <c r="G154" s="380"/>
      <c r="H154" s="380"/>
      <c r="I154" s="380"/>
    </row>
    <row r="155" spans="3:9" ht="15.75" x14ac:dyDescent="0.25">
      <c r="C155" s="380"/>
      <c r="D155" s="379"/>
      <c r="E155" s="379"/>
      <c r="F155" s="379"/>
      <c r="G155" s="380"/>
      <c r="H155" s="380"/>
      <c r="I155" s="380"/>
    </row>
    <row r="156" spans="3:9" ht="15.75" x14ac:dyDescent="0.25">
      <c r="C156" s="380"/>
      <c r="D156" s="379"/>
      <c r="E156" s="379"/>
      <c r="F156" s="379"/>
      <c r="G156" s="380"/>
      <c r="H156" s="380"/>
      <c r="I156" s="380"/>
    </row>
    <row r="157" spans="3:9" ht="15.75" x14ac:dyDescent="0.25">
      <c r="C157" s="380"/>
      <c r="D157" s="379"/>
      <c r="E157" s="379"/>
      <c r="F157" s="379"/>
      <c r="G157" s="380"/>
      <c r="H157" s="380"/>
      <c r="I157" s="380"/>
    </row>
    <row r="158" spans="3:9" ht="15.75" x14ac:dyDescent="0.25">
      <c r="C158" s="380"/>
      <c r="D158" s="379"/>
      <c r="E158" s="379"/>
      <c r="F158" s="379"/>
      <c r="G158" s="380"/>
      <c r="H158" s="380"/>
      <c r="I158" s="380"/>
    </row>
    <row r="159" spans="3:9" ht="15.75" x14ac:dyDescent="0.25">
      <c r="C159" s="380"/>
      <c r="D159" s="379"/>
      <c r="E159" s="379"/>
      <c r="F159" s="379"/>
      <c r="G159" s="380"/>
      <c r="H159" s="380"/>
      <c r="I159" s="380"/>
    </row>
    <row r="160" spans="3:9" ht="15.75" x14ac:dyDescent="0.25">
      <c r="C160" s="380"/>
      <c r="D160" s="379"/>
      <c r="E160" s="379"/>
      <c r="F160" s="379"/>
      <c r="G160" s="380"/>
      <c r="H160" s="380"/>
      <c r="I160" s="380"/>
    </row>
    <row r="161" spans="3:9" ht="15.75" x14ac:dyDescent="0.25">
      <c r="C161" s="380"/>
      <c r="D161" s="379"/>
      <c r="E161" s="379"/>
      <c r="F161" s="379"/>
      <c r="G161" s="380"/>
      <c r="H161" s="380"/>
      <c r="I161" s="380"/>
    </row>
    <row r="162" spans="3:9" ht="15.75" x14ac:dyDescent="0.25">
      <c r="C162" s="380"/>
      <c r="D162" s="379"/>
      <c r="E162" s="379"/>
      <c r="F162" s="379"/>
      <c r="G162" s="380"/>
      <c r="H162" s="380"/>
      <c r="I162" s="380"/>
    </row>
    <row r="163" spans="3:9" ht="15.75" x14ac:dyDescent="0.25">
      <c r="C163" s="380"/>
      <c r="D163" s="379"/>
      <c r="E163" s="379"/>
      <c r="F163" s="379"/>
      <c r="G163" s="380"/>
      <c r="H163" s="380"/>
      <c r="I163" s="380"/>
    </row>
    <row r="164" spans="3:9" ht="15.75" x14ac:dyDescent="0.25">
      <c r="C164" s="380"/>
      <c r="D164" s="379"/>
      <c r="E164" s="379"/>
      <c r="F164" s="379"/>
      <c r="G164" s="380"/>
      <c r="H164" s="380"/>
      <c r="I164" s="380"/>
    </row>
    <row r="165" spans="3:9" ht="15.75" x14ac:dyDescent="0.25">
      <c r="C165" s="380"/>
      <c r="D165" s="379"/>
      <c r="E165" s="379"/>
      <c r="F165" s="379"/>
      <c r="G165" s="380"/>
      <c r="H165" s="380"/>
      <c r="I165" s="380"/>
    </row>
    <row r="166" spans="3:9" ht="15.75" x14ac:dyDescent="0.25">
      <c r="C166" s="380"/>
      <c r="D166" s="379"/>
      <c r="E166" s="379"/>
      <c r="F166" s="379"/>
      <c r="G166" s="380"/>
      <c r="H166" s="380"/>
      <c r="I166" s="380"/>
    </row>
    <row r="167" spans="3:9" ht="15.75" x14ac:dyDescent="0.25">
      <c r="C167" s="380"/>
      <c r="D167" s="379"/>
      <c r="E167" s="379"/>
      <c r="F167" s="379"/>
      <c r="G167" s="380"/>
      <c r="H167" s="380"/>
      <c r="I167" s="380"/>
    </row>
    <row r="168" spans="3:9" ht="15.75" x14ac:dyDescent="0.25">
      <c r="C168" s="380"/>
      <c r="D168" s="379"/>
      <c r="E168" s="379"/>
      <c r="F168" s="379"/>
      <c r="G168" s="380"/>
      <c r="H168" s="380"/>
      <c r="I168" s="380"/>
    </row>
    <row r="169" spans="3:9" ht="15.75" x14ac:dyDescent="0.25">
      <c r="C169" s="380"/>
      <c r="D169" s="379"/>
      <c r="E169" s="379"/>
      <c r="F169" s="379"/>
      <c r="G169" s="380"/>
      <c r="H169" s="380"/>
      <c r="I169" s="380"/>
    </row>
    <row r="170" spans="3:9" ht="15.75" x14ac:dyDescent="0.25">
      <c r="C170" s="380"/>
      <c r="D170" s="379"/>
      <c r="E170" s="379"/>
      <c r="F170" s="379"/>
      <c r="G170" s="380"/>
      <c r="H170" s="380"/>
      <c r="I170" s="380"/>
    </row>
    <row r="171" spans="3:9" ht="15.75" x14ac:dyDescent="0.25">
      <c r="C171" s="380"/>
      <c r="D171" s="379"/>
      <c r="E171" s="379"/>
      <c r="F171" s="379"/>
      <c r="G171" s="380"/>
      <c r="H171" s="380"/>
      <c r="I171" s="380"/>
    </row>
    <row r="172" spans="3:9" ht="15.75" x14ac:dyDescent="0.25">
      <c r="C172" s="380"/>
      <c r="D172" s="379"/>
      <c r="E172" s="379"/>
      <c r="F172" s="379"/>
      <c r="G172" s="380"/>
      <c r="H172" s="380"/>
      <c r="I172" s="380"/>
    </row>
    <row r="173" spans="3:9" ht="15.75" x14ac:dyDescent="0.25">
      <c r="C173" s="380"/>
      <c r="D173" s="379"/>
      <c r="E173" s="379"/>
      <c r="F173" s="379"/>
      <c r="G173" s="380"/>
      <c r="H173" s="380"/>
      <c r="I173" s="380"/>
    </row>
    <row r="174" spans="3:9" ht="15.75" x14ac:dyDescent="0.25">
      <c r="C174" s="380"/>
      <c r="D174" s="379"/>
      <c r="E174" s="379"/>
      <c r="F174" s="379"/>
      <c r="G174" s="380"/>
      <c r="H174" s="380"/>
      <c r="I174" s="380"/>
    </row>
    <row r="175" spans="3:9" ht="15.75" x14ac:dyDescent="0.25">
      <c r="C175" s="380"/>
      <c r="D175" s="379"/>
      <c r="E175" s="379"/>
      <c r="F175" s="379"/>
      <c r="G175" s="380"/>
      <c r="H175" s="380"/>
      <c r="I175" s="380"/>
    </row>
    <row r="176" spans="3:9" ht="15.75" x14ac:dyDescent="0.25">
      <c r="C176" s="380"/>
      <c r="D176" s="379"/>
      <c r="E176" s="379"/>
      <c r="F176" s="379"/>
      <c r="G176" s="380"/>
      <c r="H176" s="380"/>
      <c r="I176" s="380"/>
    </row>
    <row r="177" spans="3:9" ht="15.75" x14ac:dyDescent="0.25">
      <c r="C177" s="380"/>
      <c r="D177" s="379"/>
      <c r="E177" s="379"/>
      <c r="F177" s="379"/>
      <c r="G177" s="380"/>
      <c r="H177" s="380"/>
      <c r="I177" s="380"/>
    </row>
    <row r="178" spans="3:9" ht="15.75" x14ac:dyDescent="0.25">
      <c r="C178" s="380"/>
      <c r="D178" s="379"/>
      <c r="E178" s="379"/>
      <c r="F178" s="379"/>
      <c r="G178" s="380"/>
      <c r="H178" s="380"/>
      <c r="I178" s="380"/>
    </row>
    <row r="179" spans="3:9" ht="15.75" x14ac:dyDescent="0.25">
      <c r="C179" s="380"/>
      <c r="D179" s="379"/>
      <c r="E179" s="379"/>
      <c r="F179" s="379"/>
      <c r="G179" s="380"/>
      <c r="H179" s="380"/>
      <c r="I179" s="380"/>
    </row>
    <row r="180" spans="3:9" ht="15.75" x14ac:dyDescent="0.25">
      <c r="C180" s="380"/>
      <c r="D180" s="379"/>
      <c r="E180" s="379"/>
      <c r="F180" s="379"/>
      <c r="G180" s="380"/>
      <c r="H180" s="380"/>
      <c r="I180" s="380"/>
    </row>
    <row r="181" spans="3:9" ht="15.75" x14ac:dyDescent="0.25">
      <c r="C181" s="380"/>
      <c r="D181" s="379"/>
      <c r="E181" s="379"/>
      <c r="F181" s="379"/>
      <c r="G181" s="380"/>
      <c r="H181" s="380"/>
      <c r="I181" s="380"/>
    </row>
    <row r="182" spans="3:9" ht="15.75" x14ac:dyDescent="0.25">
      <c r="C182" s="380"/>
      <c r="D182" s="379"/>
      <c r="E182" s="379"/>
      <c r="F182" s="379"/>
      <c r="G182" s="380"/>
      <c r="H182" s="380"/>
      <c r="I182" s="380"/>
    </row>
    <row r="183" spans="3:9" ht="15.75" x14ac:dyDescent="0.25">
      <c r="C183" s="380"/>
      <c r="D183" s="379"/>
      <c r="E183" s="379"/>
      <c r="F183" s="379"/>
      <c r="G183" s="380"/>
      <c r="H183" s="380"/>
      <c r="I183" s="380"/>
    </row>
    <row r="184" spans="3:9" ht="15.75" x14ac:dyDescent="0.25">
      <c r="C184" s="380"/>
      <c r="D184" s="379"/>
      <c r="E184" s="379"/>
      <c r="F184" s="379"/>
      <c r="G184" s="380"/>
      <c r="H184" s="380"/>
      <c r="I184" s="380"/>
    </row>
    <row r="185" spans="3:9" ht="15.75" x14ac:dyDescent="0.25">
      <c r="C185" s="380"/>
      <c r="D185" s="379"/>
      <c r="E185" s="379"/>
      <c r="F185" s="379"/>
      <c r="G185" s="380"/>
      <c r="H185" s="380"/>
      <c r="I185" s="380"/>
    </row>
    <row r="186" spans="3:9" ht="15.75" x14ac:dyDescent="0.25">
      <c r="C186" s="380"/>
      <c r="D186" s="379"/>
      <c r="E186" s="379"/>
      <c r="F186" s="379"/>
      <c r="G186" s="380"/>
      <c r="H186" s="380"/>
      <c r="I186" s="380"/>
    </row>
    <row r="187" spans="3:9" ht="15.75" x14ac:dyDescent="0.25">
      <c r="C187" s="380"/>
      <c r="D187" s="379"/>
      <c r="E187" s="379"/>
      <c r="F187" s="379"/>
      <c r="G187" s="380"/>
      <c r="H187" s="380"/>
      <c r="I187" s="380"/>
    </row>
    <row r="188" spans="3:9" ht="15.75" x14ac:dyDescent="0.25">
      <c r="C188" s="380"/>
      <c r="D188" s="379"/>
      <c r="E188" s="379"/>
      <c r="F188" s="379"/>
      <c r="G188" s="380"/>
      <c r="H188" s="380"/>
      <c r="I188" s="380"/>
    </row>
    <row r="189" spans="3:9" ht="15.75" x14ac:dyDescent="0.25">
      <c r="C189" s="380"/>
      <c r="D189" s="379"/>
      <c r="E189" s="379"/>
      <c r="F189" s="379"/>
      <c r="G189" s="380"/>
      <c r="H189" s="380"/>
      <c r="I189" s="380"/>
    </row>
    <row r="190" spans="3:9" ht="15.75" x14ac:dyDescent="0.25">
      <c r="C190" s="380"/>
      <c r="D190" s="379"/>
      <c r="E190" s="379"/>
      <c r="F190" s="379"/>
      <c r="G190" s="380"/>
      <c r="H190" s="380"/>
      <c r="I190" s="380"/>
    </row>
    <row r="191" spans="3:9" ht="15.75" x14ac:dyDescent="0.25">
      <c r="C191" s="380"/>
      <c r="D191" s="379"/>
      <c r="E191" s="379"/>
      <c r="F191" s="379"/>
      <c r="G191" s="380"/>
      <c r="H191" s="380"/>
      <c r="I191" s="380"/>
    </row>
    <row r="192" spans="3:9" ht="15.75" x14ac:dyDescent="0.25">
      <c r="C192" s="380"/>
      <c r="D192" s="379"/>
      <c r="E192" s="379"/>
      <c r="F192" s="379"/>
      <c r="G192" s="380"/>
      <c r="H192" s="380"/>
      <c r="I192" s="380"/>
    </row>
    <row r="193" spans="3:9" ht="15.75" x14ac:dyDescent="0.25">
      <c r="C193" s="380"/>
      <c r="D193" s="379"/>
      <c r="E193" s="379"/>
      <c r="F193" s="379"/>
      <c r="G193" s="380"/>
      <c r="H193" s="380"/>
      <c r="I193" s="380"/>
    </row>
    <row r="194" spans="3:9" ht="15.75" x14ac:dyDescent="0.25">
      <c r="C194" s="380"/>
      <c r="D194" s="379"/>
      <c r="E194" s="379"/>
      <c r="F194" s="379"/>
      <c r="G194" s="380"/>
      <c r="H194" s="380"/>
      <c r="I194" s="380"/>
    </row>
    <row r="195" spans="3:9" ht="15.75" x14ac:dyDescent="0.25">
      <c r="C195" s="380"/>
      <c r="D195" s="379"/>
      <c r="E195" s="379"/>
      <c r="F195" s="379"/>
      <c r="G195" s="380"/>
      <c r="H195" s="380"/>
      <c r="I195" s="380"/>
    </row>
    <row r="196" spans="3:9" ht="15.75" x14ac:dyDescent="0.25">
      <c r="C196" s="380"/>
      <c r="D196" s="379"/>
      <c r="E196" s="379"/>
      <c r="F196" s="379"/>
      <c r="G196" s="380"/>
      <c r="H196" s="380"/>
      <c r="I196" s="380"/>
    </row>
    <row r="197" spans="3:9" ht="15.75" x14ac:dyDescent="0.25">
      <c r="C197" s="380"/>
      <c r="D197" s="379"/>
      <c r="E197" s="379"/>
      <c r="F197" s="379"/>
      <c r="G197" s="380"/>
      <c r="H197" s="380"/>
      <c r="I197" s="380"/>
    </row>
    <row r="198" spans="3:9" ht="15.75" x14ac:dyDescent="0.25">
      <c r="C198" s="380"/>
      <c r="D198" s="379"/>
      <c r="E198" s="379"/>
      <c r="F198" s="379"/>
      <c r="G198" s="380"/>
      <c r="H198" s="380"/>
      <c r="I198" s="380"/>
    </row>
    <row r="199" spans="3:9" ht="15.75" x14ac:dyDescent="0.25">
      <c r="C199" s="380"/>
      <c r="D199" s="379"/>
      <c r="E199" s="379"/>
      <c r="F199" s="379"/>
      <c r="G199" s="380"/>
      <c r="H199" s="380"/>
      <c r="I199" s="380"/>
    </row>
    <row r="200" spans="3:9" ht="15.75" x14ac:dyDescent="0.25">
      <c r="C200" s="380"/>
      <c r="D200" s="379"/>
      <c r="E200" s="379"/>
      <c r="F200" s="379"/>
      <c r="G200" s="380"/>
      <c r="H200" s="380"/>
      <c r="I200" s="380"/>
    </row>
    <row r="201" spans="3:9" ht="15.75" x14ac:dyDescent="0.25">
      <c r="C201" s="380"/>
      <c r="D201" s="379"/>
      <c r="E201" s="379"/>
      <c r="F201" s="379"/>
      <c r="G201" s="380"/>
      <c r="H201" s="380"/>
      <c r="I201" s="380"/>
    </row>
    <row r="202" spans="3:9" ht="15.75" x14ac:dyDescent="0.25">
      <c r="C202" s="380"/>
      <c r="D202" s="379"/>
      <c r="E202" s="379"/>
      <c r="F202" s="379"/>
      <c r="G202" s="380"/>
      <c r="H202" s="380"/>
      <c r="I202" s="380"/>
    </row>
    <row r="203" spans="3:9" ht="15.75" x14ac:dyDescent="0.25">
      <c r="C203" s="380"/>
      <c r="D203" s="379"/>
      <c r="E203" s="379"/>
      <c r="F203" s="379"/>
      <c r="G203" s="380"/>
      <c r="H203" s="380"/>
      <c r="I203" s="380"/>
    </row>
    <row r="204" spans="3:9" ht="15.75" x14ac:dyDescent="0.25">
      <c r="C204" s="380"/>
      <c r="D204" s="379"/>
      <c r="E204" s="379"/>
      <c r="F204" s="379"/>
      <c r="G204" s="380"/>
      <c r="H204" s="380"/>
      <c r="I204" s="380"/>
    </row>
    <row r="205" spans="3:9" ht="15.75" x14ac:dyDescent="0.25">
      <c r="C205" s="380"/>
      <c r="D205" s="379"/>
      <c r="E205" s="379"/>
      <c r="F205" s="379"/>
      <c r="G205" s="380"/>
      <c r="H205" s="380"/>
      <c r="I205" s="380"/>
    </row>
    <row r="206" spans="3:9" ht="15.75" x14ac:dyDescent="0.25">
      <c r="C206" s="380"/>
      <c r="D206" s="379"/>
      <c r="E206" s="379"/>
      <c r="F206" s="379"/>
      <c r="G206" s="380"/>
      <c r="H206" s="380"/>
      <c r="I206" s="380"/>
    </row>
    <row r="207" spans="3:9" ht="15.75" x14ac:dyDescent="0.25">
      <c r="C207" s="380"/>
      <c r="D207" s="379"/>
      <c r="E207" s="379"/>
      <c r="F207" s="379"/>
      <c r="G207" s="380"/>
      <c r="H207" s="380"/>
      <c r="I207" s="380"/>
    </row>
    <row r="208" spans="3:9" ht="15.75" x14ac:dyDescent="0.25">
      <c r="C208" s="380"/>
      <c r="D208" s="379"/>
      <c r="E208" s="379"/>
      <c r="F208" s="379"/>
      <c r="G208" s="380"/>
      <c r="H208" s="380"/>
      <c r="I208" s="380"/>
    </row>
    <row r="209" spans="3:9" ht="15.75" x14ac:dyDescent="0.25">
      <c r="C209" s="380"/>
      <c r="D209" s="379"/>
      <c r="E209" s="379"/>
      <c r="F209" s="379"/>
      <c r="G209" s="380"/>
      <c r="H209" s="380"/>
      <c r="I209" s="380"/>
    </row>
    <row r="210" spans="3:9" ht="15.75" x14ac:dyDescent="0.25">
      <c r="C210" s="380"/>
      <c r="D210" s="379"/>
      <c r="E210" s="379"/>
      <c r="F210" s="379"/>
      <c r="G210" s="380"/>
      <c r="H210" s="380"/>
      <c r="I210" s="380"/>
    </row>
    <row r="211" spans="3:9" ht="15.75" x14ac:dyDescent="0.25">
      <c r="C211" s="380"/>
      <c r="D211" s="379"/>
      <c r="E211" s="379"/>
      <c r="F211" s="379"/>
      <c r="G211" s="380"/>
      <c r="H211" s="380"/>
      <c r="I211" s="380"/>
    </row>
    <row r="212" spans="3:9" ht="15.75" x14ac:dyDescent="0.25">
      <c r="C212" s="380"/>
      <c r="D212" s="379"/>
      <c r="E212" s="379"/>
      <c r="F212" s="379"/>
      <c r="G212" s="380"/>
      <c r="H212" s="380"/>
      <c r="I212" s="380"/>
    </row>
    <row r="213" spans="3:9" ht="15.75" x14ac:dyDescent="0.25">
      <c r="C213" s="380"/>
      <c r="D213" s="379"/>
      <c r="E213" s="379"/>
      <c r="F213" s="379"/>
      <c r="G213" s="380"/>
      <c r="H213" s="380"/>
      <c r="I213" s="380"/>
    </row>
    <row r="214" spans="3:9" ht="15.75" x14ac:dyDescent="0.25">
      <c r="C214" s="380"/>
      <c r="D214" s="379"/>
      <c r="E214" s="379"/>
      <c r="F214" s="379"/>
      <c r="G214" s="380"/>
      <c r="H214" s="380"/>
      <c r="I214" s="380"/>
    </row>
    <row r="215" spans="3:9" ht="15.75" x14ac:dyDescent="0.25">
      <c r="C215" s="380"/>
      <c r="D215" s="379"/>
      <c r="E215" s="379"/>
      <c r="F215" s="379"/>
      <c r="G215" s="380"/>
      <c r="H215" s="380"/>
      <c r="I215" s="380"/>
    </row>
    <row r="216" spans="3:9" ht="15.75" x14ac:dyDescent="0.25">
      <c r="C216" s="380"/>
      <c r="D216" s="379"/>
      <c r="E216" s="379"/>
      <c r="F216" s="379"/>
      <c r="G216" s="380"/>
      <c r="H216" s="380"/>
      <c r="I216" s="380"/>
    </row>
    <row r="217" spans="3:9" ht="15.75" x14ac:dyDescent="0.25">
      <c r="C217" s="380"/>
      <c r="D217" s="379"/>
      <c r="E217" s="379"/>
      <c r="F217" s="379"/>
      <c r="G217" s="380"/>
      <c r="H217" s="380"/>
      <c r="I217" s="380"/>
    </row>
    <row r="218" spans="3:9" ht="15.75" x14ac:dyDescent="0.25">
      <c r="C218" s="380"/>
      <c r="D218" s="379"/>
      <c r="E218" s="379"/>
      <c r="F218" s="379"/>
      <c r="G218" s="380"/>
      <c r="H218" s="380"/>
      <c r="I218" s="380"/>
    </row>
    <row r="219" spans="3:9" ht="15.75" x14ac:dyDescent="0.25">
      <c r="C219" s="380"/>
      <c r="D219" s="379"/>
      <c r="E219" s="379"/>
      <c r="F219" s="379"/>
      <c r="G219" s="380"/>
      <c r="H219" s="380"/>
      <c r="I219" s="380"/>
    </row>
    <row r="220" spans="3:9" ht="15.75" x14ac:dyDescent="0.25">
      <c r="C220" s="380"/>
      <c r="D220" s="379"/>
      <c r="E220" s="379"/>
      <c r="F220" s="379"/>
      <c r="G220" s="380"/>
      <c r="H220" s="380"/>
      <c r="I220" s="380"/>
    </row>
    <row r="221" spans="3:9" ht="15.75" x14ac:dyDescent="0.25">
      <c r="C221" s="380"/>
      <c r="D221" s="379"/>
      <c r="E221" s="379"/>
      <c r="F221" s="379"/>
      <c r="G221" s="380"/>
      <c r="H221" s="380"/>
      <c r="I221" s="380"/>
    </row>
    <row r="222" spans="3:9" ht="15.75" x14ac:dyDescent="0.25">
      <c r="C222" s="380"/>
      <c r="D222" s="379"/>
      <c r="E222" s="379"/>
      <c r="F222" s="379"/>
      <c r="G222" s="380"/>
      <c r="H222" s="380"/>
      <c r="I222" s="380"/>
    </row>
    <row r="223" spans="3:9" ht="15.75" x14ac:dyDescent="0.25">
      <c r="C223" s="380"/>
      <c r="D223" s="379"/>
      <c r="E223" s="379"/>
      <c r="F223" s="379"/>
      <c r="G223" s="380"/>
      <c r="H223" s="380"/>
      <c r="I223" s="380"/>
    </row>
    <row r="224" spans="3:9" ht="15.75" x14ac:dyDescent="0.25">
      <c r="C224" s="380"/>
      <c r="D224" s="379"/>
      <c r="E224" s="379"/>
      <c r="F224" s="379"/>
      <c r="G224" s="380"/>
      <c r="H224" s="380"/>
      <c r="I224" s="380"/>
    </row>
    <row r="225" spans="3:9" ht="15.75" x14ac:dyDescent="0.25">
      <c r="C225" s="380"/>
      <c r="D225" s="379"/>
      <c r="E225" s="379"/>
      <c r="F225" s="379"/>
      <c r="G225" s="380"/>
      <c r="H225" s="380"/>
      <c r="I225" s="380"/>
    </row>
    <row r="226" spans="3:9" ht="15.75" x14ac:dyDescent="0.25">
      <c r="C226" s="380"/>
      <c r="D226" s="379"/>
      <c r="E226" s="379"/>
      <c r="F226" s="379"/>
      <c r="G226" s="380"/>
      <c r="H226" s="380"/>
      <c r="I226" s="380"/>
    </row>
    <row r="227" spans="3:9" ht="15.75" x14ac:dyDescent="0.25">
      <c r="C227" s="380"/>
      <c r="D227" s="379"/>
      <c r="E227" s="379"/>
      <c r="F227" s="379"/>
      <c r="G227" s="380"/>
      <c r="H227" s="380"/>
      <c r="I227" s="380"/>
    </row>
    <row r="228" spans="3:9" ht="15.75" x14ac:dyDescent="0.25">
      <c r="C228" s="380"/>
      <c r="D228" s="379"/>
      <c r="E228" s="379"/>
      <c r="F228" s="379"/>
      <c r="G228" s="380"/>
      <c r="H228" s="380"/>
      <c r="I228" s="380"/>
    </row>
    <row r="229" spans="3:9" ht="15.75" x14ac:dyDescent="0.25">
      <c r="C229" s="380"/>
      <c r="D229" s="379"/>
      <c r="E229" s="379"/>
      <c r="F229" s="379"/>
      <c r="G229" s="380"/>
      <c r="H229" s="380"/>
      <c r="I229" s="380"/>
    </row>
    <row r="230" spans="3:9" ht="15.75" x14ac:dyDescent="0.25">
      <c r="C230" s="380"/>
      <c r="D230" s="379"/>
      <c r="E230" s="379"/>
      <c r="F230" s="379"/>
      <c r="G230" s="380"/>
      <c r="H230" s="380"/>
      <c r="I230" s="380"/>
    </row>
    <row r="231" spans="3:9" ht="15.75" x14ac:dyDescent="0.25">
      <c r="C231" s="380"/>
      <c r="D231" s="379"/>
      <c r="E231" s="379"/>
      <c r="F231" s="379"/>
      <c r="G231" s="380"/>
      <c r="H231" s="380"/>
      <c r="I231" s="380"/>
    </row>
    <row r="232" spans="3:9" ht="15.75" x14ac:dyDescent="0.25">
      <c r="C232" s="380"/>
      <c r="D232" s="379"/>
      <c r="E232" s="379"/>
      <c r="F232" s="379"/>
      <c r="G232" s="380"/>
      <c r="H232" s="380"/>
      <c r="I232" s="380"/>
    </row>
    <row r="233" spans="3:9" ht="15.75" x14ac:dyDescent="0.25">
      <c r="C233" s="380"/>
      <c r="D233" s="379"/>
      <c r="E233" s="379"/>
      <c r="F233" s="379"/>
      <c r="G233" s="380"/>
      <c r="H233" s="380"/>
      <c r="I233" s="380"/>
    </row>
    <row r="234" spans="3:9" ht="15.75" x14ac:dyDescent="0.25">
      <c r="C234" s="380"/>
      <c r="D234" s="379"/>
      <c r="E234" s="379"/>
      <c r="F234" s="379"/>
      <c r="G234" s="380"/>
      <c r="H234" s="380"/>
      <c r="I234" s="380"/>
    </row>
    <row r="235" spans="3:9" ht="15.75" x14ac:dyDescent="0.25">
      <c r="C235" s="380"/>
      <c r="D235" s="379"/>
      <c r="E235" s="379"/>
      <c r="F235" s="379"/>
      <c r="G235" s="380"/>
      <c r="H235" s="380"/>
      <c r="I235" s="380"/>
    </row>
    <row r="236" spans="3:9" ht="15.75" x14ac:dyDescent="0.25">
      <c r="C236" s="380"/>
      <c r="D236" s="379"/>
      <c r="E236" s="379"/>
      <c r="F236" s="379"/>
      <c r="G236" s="380"/>
      <c r="H236" s="380"/>
      <c r="I236" s="380"/>
    </row>
    <row r="237" spans="3:9" ht="15.75" x14ac:dyDescent="0.25">
      <c r="C237" s="380"/>
      <c r="D237" s="379"/>
      <c r="E237" s="379"/>
      <c r="F237" s="379"/>
      <c r="G237" s="380"/>
      <c r="H237" s="380"/>
      <c r="I237" s="380"/>
    </row>
    <row r="238" spans="3:9" ht="15.75" x14ac:dyDescent="0.25">
      <c r="C238" s="380"/>
      <c r="D238" s="379"/>
      <c r="E238" s="379"/>
      <c r="F238" s="379"/>
      <c r="G238" s="380"/>
      <c r="H238" s="380"/>
      <c r="I238" s="380"/>
    </row>
    <row r="239" spans="3:9" ht="15.75" x14ac:dyDescent="0.25">
      <c r="C239" s="380"/>
      <c r="D239" s="379"/>
      <c r="E239" s="379"/>
      <c r="F239" s="379"/>
      <c r="G239" s="380"/>
      <c r="H239" s="380"/>
      <c r="I239" s="380"/>
    </row>
    <row r="240" spans="3:9" ht="15.75" x14ac:dyDescent="0.25">
      <c r="C240" s="380"/>
      <c r="D240" s="379"/>
      <c r="E240" s="379"/>
      <c r="F240" s="379"/>
      <c r="G240" s="380"/>
      <c r="H240" s="380"/>
      <c r="I240" s="380"/>
    </row>
    <row r="241" spans="3:9" ht="15.75" x14ac:dyDescent="0.25">
      <c r="C241" s="380"/>
      <c r="D241" s="379"/>
      <c r="E241" s="379"/>
      <c r="F241" s="379"/>
      <c r="G241" s="380"/>
      <c r="H241" s="380"/>
      <c r="I241" s="380"/>
    </row>
    <row r="242" spans="3:9" ht="15.75" x14ac:dyDescent="0.25">
      <c r="C242" s="380"/>
      <c r="D242" s="379"/>
      <c r="E242" s="379"/>
      <c r="F242" s="379"/>
      <c r="G242" s="380"/>
      <c r="H242" s="380"/>
      <c r="I242" s="380"/>
    </row>
    <row r="243" spans="3:9" ht="15.75" x14ac:dyDescent="0.25">
      <c r="C243" s="380"/>
      <c r="D243" s="379"/>
      <c r="E243" s="379"/>
      <c r="F243" s="379"/>
      <c r="G243" s="380"/>
      <c r="H243" s="380"/>
      <c r="I243" s="380"/>
    </row>
    <row r="244" spans="3:9" ht="15.75" x14ac:dyDescent="0.25">
      <c r="C244" s="380"/>
      <c r="D244" s="379"/>
      <c r="E244" s="379"/>
      <c r="F244" s="379"/>
      <c r="G244" s="380"/>
      <c r="H244" s="380"/>
      <c r="I244" s="380"/>
    </row>
    <row r="245" spans="3:9" ht="15.75" x14ac:dyDescent="0.25">
      <c r="C245" s="380"/>
      <c r="D245" s="379"/>
      <c r="E245" s="379"/>
      <c r="F245" s="379"/>
      <c r="G245" s="380"/>
      <c r="H245" s="380"/>
      <c r="I245" s="380"/>
    </row>
    <row r="246" spans="3:9" ht="15.75" x14ac:dyDescent="0.25">
      <c r="C246" s="380"/>
      <c r="D246" s="379"/>
      <c r="E246" s="379"/>
      <c r="F246" s="379"/>
      <c r="G246" s="380"/>
      <c r="H246" s="380"/>
      <c r="I246" s="380"/>
    </row>
    <row r="247" spans="3:9" ht="15.75" x14ac:dyDescent="0.25">
      <c r="C247" s="380"/>
      <c r="D247" s="379"/>
      <c r="E247" s="379"/>
      <c r="F247" s="379"/>
      <c r="G247" s="380"/>
      <c r="H247" s="380"/>
      <c r="I247" s="380"/>
    </row>
    <row r="248" spans="3:9" ht="15.75" x14ac:dyDescent="0.25">
      <c r="C248" s="380"/>
      <c r="D248" s="379"/>
      <c r="E248" s="379"/>
      <c r="F248" s="379"/>
      <c r="G248" s="380"/>
      <c r="H248" s="380"/>
      <c r="I248" s="380"/>
    </row>
    <row r="249" spans="3:9" ht="15.75" x14ac:dyDescent="0.25">
      <c r="C249" s="380"/>
      <c r="D249" s="379"/>
      <c r="E249" s="379"/>
      <c r="F249" s="379"/>
      <c r="G249" s="380"/>
      <c r="H249" s="380"/>
      <c r="I249" s="380"/>
    </row>
    <row r="250" spans="3:9" ht="15.75" x14ac:dyDescent="0.25">
      <c r="C250" s="380"/>
      <c r="D250" s="379"/>
      <c r="E250" s="379"/>
      <c r="F250" s="379"/>
      <c r="G250" s="380"/>
      <c r="H250" s="380"/>
      <c r="I250" s="380"/>
    </row>
    <row r="251" spans="3:9" ht="15.75" x14ac:dyDescent="0.25">
      <c r="C251" s="380"/>
      <c r="D251" s="379"/>
      <c r="E251" s="379"/>
      <c r="F251" s="379"/>
      <c r="G251" s="380"/>
      <c r="H251" s="380"/>
      <c r="I251" s="380"/>
    </row>
    <row r="252" spans="3:9" ht="15.75" x14ac:dyDescent="0.25">
      <c r="C252" s="380"/>
      <c r="D252" s="379"/>
      <c r="E252" s="379"/>
      <c r="F252" s="379"/>
      <c r="G252" s="380"/>
      <c r="H252" s="380"/>
      <c r="I252" s="380"/>
    </row>
    <row r="253" spans="3:9" ht="15.75" x14ac:dyDescent="0.25">
      <c r="C253" s="380"/>
      <c r="D253" s="379"/>
      <c r="E253" s="379"/>
      <c r="F253" s="379"/>
      <c r="G253" s="380"/>
      <c r="H253" s="380"/>
      <c r="I253" s="380"/>
    </row>
    <row r="254" spans="3:9" ht="15.75" x14ac:dyDescent="0.25">
      <c r="C254" s="380"/>
      <c r="D254" s="379"/>
      <c r="E254" s="379"/>
      <c r="F254" s="379"/>
      <c r="G254" s="380"/>
      <c r="H254" s="380"/>
      <c r="I254" s="380"/>
    </row>
    <row r="255" spans="3:9" ht="15.75" x14ac:dyDescent="0.25">
      <c r="C255" s="380"/>
      <c r="D255" s="379"/>
      <c r="E255" s="379"/>
      <c r="F255" s="379"/>
      <c r="G255" s="380"/>
      <c r="H255" s="380"/>
      <c r="I255" s="380"/>
    </row>
    <row r="256" spans="3:9" ht="15.75" x14ac:dyDescent="0.25">
      <c r="C256" s="380"/>
      <c r="D256" s="379"/>
      <c r="E256" s="379"/>
      <c r="F256" s="379"/>
      <c r="G256" s="380"/>
      <c r="H256" s="380"/>
      <c r="I256" s="380"/>
    </row>
    <row r="257" spans="3:9" ht="15.75" x14ac:dyDescent="0.25">
      <c r="C257" s="380"/>
      <c r="D257" s="379"/>
      <c r="E257" s="379"/>
      <c r="F257" s="379"/>
      <c r="G257" s="380"/>
      <c r="H257" s="380"/>
      <c r="I257" s="380"/>
    </row>
    <row r="258" spans="3:9" ht="15.75" x14ac:dyDescent="0.25">
      <c r="C258" s="380"/>
      <c r="D258" s="379"/>
      <c r="E258" s="379"/>
      <c r="F258" s="379"/>
      <c r="G258" s="380"/>
      <c r="H258" s="380"/>
      <c r="I258" s="380"/>
    </row>
    <row r="259" spans="3:9" ht="15.75" x14ac:dyDescent="0.25">
      <c r="C259" s="380"/>
      <c r="D259" s="379"/>
      <c r="E259" s="379"/>
      <c r="F259" s="379"/>
      <c r="G259" s="380"/>
      <c r="H259" s="380"/>
      <c r="I259" s="380"/>
    </row>
    <row r="260" spans="3:9" ht="15.75" x14ac:dyDescent="0.25">
      <c r="C260" s="380"/>
      <c r="D260" s="379"/>
      <c r="E260" s="379"/>
      <c r="F260" s="379"/>
      <c r="G260" s="380"/>
      <c r="H260" s="380"/>
      <c r="I260" s="380"/>
    </row>
    <row r="261" spans="3:9" ht="15.75" x14ac:dyDescent="0.25">
      <c r="C261" s="380"/>
      <c r="D261" s="379"/>
      <c r="E261" s="379"/>
      <c r="F261" s="379"/>
      <c r="G261" s="380"/>
      <c r="H261" s="380"/>
      <c r="I261" s="380"/>
    </row>
    <row r="262" spans="3:9" ht="15.75" x14ac:dyDescent="0.25">
      <c r="C262" s="380"/>
      <c r="D262" s="379"/>
      <c r="E262" s="379"/>
      <c r="F262" s="379"/>
      <c r="G262" s="380"/>
      <c r="H262" s="380"/>
      <c r="I262" s="380"/>
    </row>
    <row r="263" spans="3:9" ht="15.75" x14ac:dyDescent="0.25">
      <c r="C263" s="380"/>
      <c r="D263" s="379"/>
      <c r="E263" s="379"/>
      <c r="F263" s="379"/>
      <c r="G263" s="380"/>
      <c r="H263" s="380"/>
      <c r="I263" s="380"/>
    </row>
    <row r="264" spans="3:9" ht="15.75" x14ac:dyDescent="0.25">
      <c r="C264" s="380"/>
      <c r="D264" s="379"/>
      <c r="E264" s="379"/>
      <c r="F264" s="379"/>
      <c r="G264" s="380"/>
      <c r="H264" s="380"/>
      <c r="I264" s="380"/>
    </row>
    <row r="265" spans="3:9" ht="15.75" x14ac:dyDescent="0.25">
      <c r="C265" s="380"/>
      <c r="D265" s="379"/>
      <c r="E265" s="379"/>
      <c r="F265" s="379"/>
      <c r="G265" s="380"/>
      <c r="H265" s="380"/>
      <c r="I265" s="380"/>
    </row>
    <row r="266" spans="3:9" ht="15.75" x14ac:dyDescent="0.25">
      <c r="C266" s="380"/>
      <c r="D266" s="379"/>
      <c r="E266" s="379"/>
      <c r="F266" s="379"/>
      <c r="G266" s="380"/>
      <c r="H266" s="380"/>
      <c r="I266" s="380"/>
    </row>
    <row r="267" spans="3:9" ht="15.75" x14ac:dyDescent="0.25">
      <c r="C267" s="380"/>
      <c r="D267" s="379"/>
      <c r="E267" s="379"/>
      <c r="F267" s="379"/>
      <c r="G267" s="380"/>
      <c r="H267" s="380"/>
      <c r="I267" s="380"/>
    </row>
    <row r="268" spans="3:9" ht="15.75" x14ac:dyDescent="0.25">
      <c r="C268" s="380"/>
      <c r="D268" s="379"/>
      <c r="E268" s="379"/>
      <c r="F268" s="379"/>
      <c r="G268" s="380"/>
      <c r="H268" s="380"/>
      <c r="I268" s="380"/>
    </row>
    <row r="269" spans="3:9" ht="15.75" x14ac:dyDescent="0.25">
      <c r="C269" s="380"/>
      <c r="D269" s="379"/>
      <c r="E269" s="379"/>
      <c r="F269" s="379"/>
      <c r="G269" s="380"/>
      <c r="H269" s="380"/>
      <c r="I269" s="380"/>
    </row>
    <row r="270" spans="3:9" ht="15.75" x14ac:dyDescent="0.25">
      <c r="C270" s="380"/>
      <c r="D270" s="379"/>
      <c r="E270" s="379"/>
      <c r="F270" s="379"/>
      <c r="G270" s="380"/>
      <c r="H270" s="380"/>
      <c r="I270" s="380"/>
    </row>
    <row r="271" spans="3:9" ht="15.75" x14ac:dyDescent="0.25">
      <c r="C271" s="380"/>
      <c r="D271" s="379"/>
      <c r="E271" s="379"/>
      <c r="F271" s="379"/>
      <c r="G271" s="380"/>
      <c r="H271" s="380"/>
      <c r="I271" s="380"/>
    </row>
    <row r="272" spans="3:9" ht="15.75" x14ac:dyDescent="0.25">
      <c r="C272" s="380"/>
      <c r="D272" s="379"/>
      <c r="E272" s="379"/>
      <c r="F272" s="379"/>
      <c r="G272" s="380"/>
      <c r="H272" s="380"/>
      <c r="I272" s="380"/>
    </row>
    <row r="273" spans="3:9" ht="15.75" x14ac:dyDescent="0.25">
      <c r="C273" s="380"/>
      <c r="D273" s="379"/>
      <c r="E273" s="379"/>
      <c r="F273" s="379"/>
      <c r="G273" s="380"/>
      <c r="H273" s="380"/>
      <c r="I273" s="380"/>
    </row>
    <row r="274" spans="3:9" ht="15.75" x14ac:dyDescent="0.25">
      <c r="C274" s="380"/>
      <c r="D274" s="379"/>
      <c r="E274" s="379"/>
      <c r="F274" s="379"/>
      <c r="G274" s="380"/>
      <c r="H274" s="380"/>
      <c r="I274" s="380"/>
    </row>
    <row r="275" spans="3:9" ht="15.75" x14ac:dyDescent="0.25">
      <c r="C275" s="380"/>
      <c r="D275" s="379"/>
      <c r="E275" s="379"/>
      <c r="F275" s="379"/>
      <c r="G275" s="380"/>
      <c r="H275" s="380"/>
      <c r="I275" s="380"/>
    </row>
    <row r="276" spans="3:9" ht="15.75" x14ac:dyDescent="0.25">
      <c r="C276" s="380"/>
      <c r="D276" s="379"/>
      <c r="E276" s="379"/>
      <c r="F276" s="379"/>
      <c r="G276" s="380"/>
      <c r="H276" s="380"/>
      <c r="I276" s="380"/>
    </row>
    <row r="277" spans="3:9" ht="15.75" x14ac:dyDescent="0.25">
      <c r="C277" s="380"/>
      <c r="D277" s="379"/>
      <c r="E277" s="379"/>
      <c r="F277" s="379"/>
      <c r="G277" s="380"/>
      <c r="H277" s="380"/>
      <c r="I277" s="380"/>
    </row>
    <row r="278" spans="3:9" ht="15.75" x14ac:dyDescent="0.25">
      <c r="C278" s="380"/>
      <c r="D278" s="379"/>
      <c r="E278" s="379"/>
      <c r="F278" s="379"/>
      <c r="G278" s="380"/>
      <c r="H278" s="380"/>
      <c r="I278" s="380"/>
    </row>
    <row r="279" spans="3:9" ht="15.75" x14ac:dyDescent="0.25">
      <c r="C279" s="380"/>
      <c r="D279" s="379"/>
      <c r="E279" s="379"/>
      <c r="F279" s="379"/>
      <c r="G279" s="380"/>
      <c r="H279" s="380"/>
      <c r="I279" s="380"/>
    </row>
    <row r="280" spans="3:9" ht="15.75" x14ac:dyDescent="0.25">
      <c r="C280" s="380"/>
      <c r="D280" s="379"/>
      <c r="E280" s="379"/>
      <c r="F280" s="379"/>
      <c r="G280" s="380"/>
      <c r="H280" s="380"/>
      <c r="I280" s="380"/>
    </row>
    <row r="281" spans="3:9" ht="15.75" x14ac:dyDescent="0.25">
      <c r="C281" s="380"/>
      <c r="D281" s="379"/>
      <c r="E281" s="379"/>
      <c r="F281" s="379"/>
      <c r="G281" s="380"/>
      <c r="H281" s="380"/>
      <c r="I281" s="380"/>
    </row>
    <row r="282" spans="3:9" ht="15.75" x14ac:dyDescent="0.25">
      <c r="C282" s="380"/>
      <c r="D282" s="379"/>
      <c r="E282" s="379"/>
      <c r="F282" s="379"/>
      <c r="G282" s="380"/>
      <c r="H282" s="380"/>
      <c r="I282" s="380"/>
    </row>
    <row r="283" spans="3:9" ht="15.75" x14ac:dyDescent="0.25">
      <c r="C283" s="380"/>
      <c r="D283" s="379"/>
      <c r="E283" s="379"/>
      <c r="F283" s="379"/>
      <c r="G283" s="380"/>
      <c r="H283" s="380"/>
      <c r="I283" s="380"/>
    </row>
    <row r="284" spans="3:9" ht="15.75" x14ac:dyDescent="0.25">
      <c r="C284" s="380"/>
      <c r="D284" s="379"/>
      <c r="E284" s="379"/>
      <c r="F284" s="379"/>
      <c r="G284" s="380"/>
      <c r="H284" s="380"/>
      <c r="I284" s="380"/>
    </row>
    <row r="285" spans="3:9" ht="15.75" x14ac:dyDescent="0.25">
      <c r="C285" s="380"/>
      <c r="D285" s="379"/>
      <c r="E285" s="379"/>
      <c r="F285" s="379"/>
      <c r="G285" s="380"/>
      <c r="H285" s="380"/>
      <c r="I285" s="380"/>
    </row>
    <row r="286" spans="3:9" ht="15.75" x14ac:dyDescent="0.25">
      <c r="C286" s="380"/>
      <c r="D286" s="379"/>
      <c r="E286" s="379"/>
      <c r="F286" s="379"/>
      <c r="G286" s="380"/>
      <c r="H286" s="380"/>
      <c r="I286" s="380"/>
    </row>
    <row r="287" spans="3:9" ht="15.75" x14ac:dyDescent="0.25">
      <c r="C287" s="380"/>
      <c r="D287" s="379"/>
      <c r="E287" s="379"/>
      <c r="F287" s="379"/>
      <c r="G287" s="380"/>
      <c r="H287" s="380"/>
      <c r="I287" s="380"/>
    </row>
    <row r="288" spans="3:9" ht="15.75" x14ac:dyDescent="0.25">
      <c r="C288" s="380"/>
      <c r="D288" s="379"/>
      <c r="E288" s="379"/>
      <c r="F288" s="379"/>
      <c r="G288" s="380"/>
      <c r="H288" s="380"/>
      <c r="I288" s="380"/>
    </row>
    <row r="289" spans="3:9" ht="15.75" x14ac:dyDescent="0.25">
      <c r="C289" s="380"/>
      <c r="D289" s="379"/>
      <c r="E289" s="379"/>
      <c r="F289" s="379"/>
      <c r="G289" s="380"/>
      <c r="H289" s="380"/>
      <c r="I289" s="380"/>
    </row>
    <row r="290" spans="3:9" ht="15.75" x14ac:dyDescent="0.25">
      <c r="C290" s="380"/>
      <c r="D290" s="379"/>
      <c r="E290" s="379"/>
      <c r="F290" s="379"/>
      <c r="G290" s="380"/>
      <c r="H290" s="380"/>
      <c r="I290" s="380"/>
    </row>
    <row r="291" spans="3:9" ht="15.75" x14ac:dyDescent="0.25">
      <c r="C291" s="380"/>
      <c r="D291" s="379"/>
      <c r="E291" s="379"/>
      <c r="F291" s="379"/>
      <c r="G291" s="380"/>
      <c r="H291" s="380"/>
      <c r="I291" s="380"/>
    </row>
    <row r="292" spans="3:9" ht="15.75" x14ac:dyDescent="0.25">
      <c r="C292" s="380"/>
      <c r="D292" s="379"/>
      <c r="E292" s="379"/>
      <c r="F292" s="379"/>
      <c r="G292" s="380"/>
      <c r="H292" s="380"/>
      <c r="I292" s="380"/>
    </row>
    <row r="293" spans="3:9" ht="15.75" x14ac:dyDescent="0.25">
      <c r="C293" s="380"/>
      <c r="D293" s="379"/>
      <c r="E293" s="379"/>
      <c r="F293" s="379"/>
      <c r="G293" s="380"/>
      <c r="H293" s="380"/>
      <c r="I293" s="380"/>
    </row>
    <row r="294" spans="3:9" ht="15.75" x14ac:dyDescent="0.25">
      <c r="C294" s="380"/>
      <c r="D294" s="379"/>
      <c r="E294" s="379"/>
      <c r="F294" s="379"/>
      <c r="G294" s="380"/>
      <c r="H294" s="380"/>
      <c r="I294" s="380"/>
    </row>
    <row r="295" spans="3:9" ht="15.75" x14ac:dyDescent="0.25">
      <c r="C295" s="380"/>
      <c r="D295" s="379"/>
      <c r="E295" s="379"/>
      <c r="F295" s="379"/>
      <c r="G295" s="380"/>
      <c r="H295" s="380"/>
      <c r="I295" s="380"/>
    </row>
    <row r="296" spans="3:9" ht="15.75" x14ac:dyDescent="0.25">
      <c r="C296" s="380"/>
      <c r="D296" s="379"/>
      <c r="E296" s="379"/>
      <c r="F296" s="379"/>
      <c r="G296" s="380"/>
      <c r="H296" s="380"/>
      <c r="I296" s="380"/>
    </row>
    <row r="297" spans="3:9" ht="15.75" x14ac:dyDescent="0.25">
      <c r="C297" s="380"/>
      <c r="D297" s="379"/>
      <c r="E297" s="379"/>
      <c r="F297" s="379"/>
      <c r="G297" s="380"/>
      <c r="H297" s="380"/>
      <c r="I297" s="380"/>
    </row>
    <row r="298" spans="3:9" ht="15.75" x14ac:dyDescent="0.25">
      <c r="C298" s="380"/>
      <c r="D298" s="379"/>
      <c r="E298" s="379"/>
      <c r="F298" s="379"/>
      <c r="G298" s="380"/>
      <c r="H298" s="380"/>
      <c r="I298" s="380"/>
    </row>
    <row r="299" spans="3:9" ht="15.75" x14ac:dyDescent="0.25">
      <c r="C299" s="380"/>
      <c r="D299" s="379"/>
      <c r="E299" s="379"/>
      <c r="F299" s="379"/>
      <c r="G299" s="380"/>
      <c r="H299" s="380"/>
      <c r="I299" s="380"/>
    </row>
    <row r="300" spans="3:9" ht="15.75" x14ac:dyDescent="0.25">
      <c r="C300" s="380"/>
      <c r="D300" s="379"/>
      <c r="E300" s="379"/>
      <c r="F300" s="379"/>
      <c r="G300" s="380"/>
      <c r="H300" s="380"/>
      <c r="I300" s="380"/>
    </row>
    <row r="301" spans="3:9" ht="15.75" x14ac:dyDescent="0.25">
      <c r="C301" s="380"/>
      <c r="D301" s="379"/>
      <c r="E301" s="379"/>
      <c r="F301" s="379"/>
      <c r="G301" s="380"/>
      <c r="H301" s="380"/>
      <c r="I301" s="380"/>
    </row>
    <row r="302" spans="3:9" ht="15.75" x14ac:dyDescent="0.25">
      <c r="C302" s="380"/>
      <c r="D302" s="379"/>
      <c r="E302" s="379"/>
      <c r="F302" s="379"/>
      <c r="G302" s="380"/>
      <c r="H302" s="380"/>
      <c r="I302" s="380"/>
    </row>
    <row r="303" spans="3:9" ht="15.75" x14ac:dyDescent="0.25">
      <c r="C303" s="380"/>
      <c r="D303" s="379"/>
      <c r="E303" s="379"/>
      <c r="F303" s="379"/>
      <c r="G303" s="380"/>
      <c r="H303" s="380"/>
      <c r="I303" s="380"/>
    </row>
    <row r="304" spans="3:9" ht="15.75" x14ac:dyDescent="0.25">
      <c r="C304" s="380"/>
      <c r="D304" s="379"/>
      <c r="E304" s="379"/>
      <c r="F304" s="379"/>
      <c r="G304" s="380"/>
      <c r="H304" s="380"/>
      <c r="I304" s="380"/>
    </row>
    <row r="305" spans="3:9" ht="15.75" x14ac:dyDescent="0.25">
      <c r="C305" s="380"/>
      <c r="D305" s="379"/>
      <c r="E305" s="379"/>
      <c r="F305" s="379"/>
      <c r="G305" s="380"/>
      <c r="H305" s="380"/>
      <c r="I305" s="380"/>
    </row>
    <row r="306" spans="3:9" ht="15.75" x14ac:dyDescent="0.25">
      <c r="C306" s="380"/>
      <c r="D306" s="379"/>
      <c r="E306" s="379"/>
      <c r="F306" s="379"/>
      <c r="G306" s="380"/>
      <c r="H306" s="380"/>
      <c r="I306" s="380"/>
    </row>
    <row r="307" spans="3:9" ht="15.75" x14ac:dyDescent="0.25">
      <c r="C307" s="380"/>
      <c r="D307" s="379"/>
      <c r="E307" s="379"/>
      <c r="F307" s="379"/>
      <c r="G307" s="380"/>
      <c r="H307" s="380"/>
      <c r="I307" s="380"/>
    </row>
    <row r="308" spans="3:9" ht="15.75" x14ac:dyDescent="0.25">
      <c r="C308" s="380"/>
      <c r="D308" s="379"/>
      <c r="E308" s="379"/>
      <c r="F308" s="379"/>
      <c r="G308" s="380"/>
      <c r="H308" s="380"/>
      <c r="I308" s="380"/>
    </row>
    <row r="309" spans="3:9" ht="15.75" x14ac:dyDescent="0.25">
      <c r="C309" s="380"/>
      <c r="D309" s="379"/>
      <c r="E309" s="379"/>
      <c r="F309" s="379"/>
      <c r="G309" s="380"/>
      <c r="H309" s="380"/>
      <c r="I309" s="380"/>
    </row>
    <row r="310" spans="3:9" ht="15.75" x14ac:dyDescent="0.25">
      <c r="C310" s="380"/>
      <c r="D310" s="379"/>
      <c r="E310" s="379"/>
      <c r="F310" s="379"/>
      <c r="G310" s="380"/>
      <c r="H310" s="380"/>
      <c r="I310" s="380"/>
    </row>
    <row r="311" spans="3:9" ht="15.75" x14ac:dyDescent="0.25">
      <c r="C311" s="380"/>
      <c r="D311" s="379"/>
      <c r="E311" s="379"/>
      <c r="F311" s="379"/>
      <c r="G311" s="380"/>
      <c r="H311" s="380"/>
      <c r="I311" s="380"/>
    </row>
    <row r="312" spans="3:9" ht="15.75" x14ac:dyDescent="0.25">
      <c r="C312" s="380"/>
      <c r="D312" s="379"/>
      <c r="E312" s="379"/>
      <c r="F312" s="379"/>
      <c r="G312" s="380"/>
      <c r="H312" s="380"/>
      <c r="I312" s="380"/>
    </row>
    <row r="313" spans="3:9" ht="15.75" x14ac:dyDescent="0.25">
      <c r="C313" s="380"/>
      <c r="D313" s="379"/>
      <c r="E313" s="379"/>
      <c r="F313" s="379"/>
      <c r="G313" s="380"/>
      <c r="H313" s="380"/>
      <c r="I313" s="380"/>
    </row>
    <row r="314" spans="3:9" ht="15.75" x14ac:dyDescent="0.25">
      <c r="C314" s="380"/>
      <c r="D314" s="379"/>
      <c r="E314" s="379"/>
      <c r="F314" s="379"/>
      <c r="G314" s="380"/>
      <c r="H314" s="380"/>
      <c r="I314" s="380"/>
    </row>
    <row r="315" spans="3:9" ht="15.75" x14ac:dyDescent="0.25">
      <c r="C315" s="380"/>
      <c r="D315" s="379"/>
      <c r="E315" s="379"/>
      <c r="F315" s="379"/>
      <c r="G315" s="380"/>
      <c r="H315" s="380"/>
      <c r="I315" s="380"/>
    </row>
    <row r="316" spans="3:9" ht="15.75" x14ac:dyDescent="0.25">
      <c r="C316" s="380"/>
      <c r="D316" s="379"/>
      <c r="E316" s="379"/>
      <c r="F316" s="379"/>
      <c r="G316" s="380"/>
      <c r="H316" s="380"/>
      <c r="I316" s="380"/>
    </row>
    <row r="317" spans="3:9" ht="15.75" x14ac:dyDescent="0.25">
      <c r="C317" s="380"/>
      <c r="D317" s="379"/>
      <c r="E317" s="379"/>
      <c r="F317" s="379"/>
      <c r="G317" s="380"/>
      <c r="H317" s="380"/>
      <c r="I317" s="380"/>
    </row>
    <row r="318" spans="3:9" ht="15.75" x14ac:dyDescent="0.25">
      <c r="C318" s="380"/>
      <c r="D318" s="379"/>
      <c r="E318" s="379"/>
      <c r="F318" s="379"/>
      <c r="G318" s="380"/>
      <c r="H318" s="380"/>
      <c r="I318" s="380"/>
    </row>
    <row r="319" spans="3:9" ht="15.75" x14ac:dyDescent="0.25">
      <c r="C319" s="380"/>
      <c r="D319" s="379"/>
      <c r="E319" s="379"/>
      <c r="F319" s="379"/>
      <c r="G319" s="380"/>
      <c r="H319" s="380"/>
      <c r="I319" s="380"/>
    </row>
    <row r="320" spans="3:9" ht="15.75" x14ac:dyDescent="0.25">
      <c r="C320" s="380"/>
      <c r="D320" s="379"/>
      <c r="E320" s="379"/>
      <c r="F320" s="379"/>
      <c r="G320" s="380"/>
      <c r="H320" s="380"/>
      <c r="I320" s="380"/>
    </row>
    <row r="321" spans="3:9" ht="15.75" x14ac:dyDescent="0.25">
      <c r="C321" s="380"/>
      <c r="D321" s="379"/>
      <c r="E321" s="379"/>
      <c r="F321" s="379"/>
      <c r="G321" s="380"/>
      <c r="H321" s="380"/>
      <c r="I321" s="380"/>
    </row>
    <row r="322" spans="3:9" ht="15.75" x14ac:dyDescent="0.25">
      <c r="C322" s="380"/>
      <c r="D322" s="379"/>
      <c r="E322" s="379"/>
      <c r="F322" s="379"/>
      <c r="G322" s="380"/>
      <c r="H322" s="380"/>
      <c r="I322" s="380"/>
    </row>
    <row r="323" spans="3:9" ht="15.75" x14ac:dyDescent="0.25">
      <c r="C323" s="380"/>
      <c r="D323" s="379"/>
      <c r="E323" s="379"/>
      <c r="F323" s="379"/>
      <c r="G323" s="380"/>
      <c r="H323" s="380"/>
      <c r="I323" s="380"/>
    </row>
    <row r="324" spans="3:9" ht="15.75" x14ac:dyDescent="0.25">
      <c r="C324" s="380"/>
      <c r="D324" s="379"/>
      <c r="E324" s="379"/>
      <c r="F324" s="379"/>
      <c r="G324" s="380"/>
      <c r="H324" s="380"/>
      <c r="I324" s="380"/>
    </row>
    <row r="325" spans="3:9" ht="15.75" x14ac:dyDescent="0.25">
      <c r="C325" s="380"/>
      <c r="D325" s="379"/>
      <c r="E325" s="379"/>
      <c r="F325" s="379"/>
      <c r="G325" s="380"/>
      <c r="H325" s="380"/>
      <c r="I325" s="380"/>
    </row>
    <row r="326" spans="3:9" ht="15.75" x14ac:dyDescent="0.25">
      <c r="C326" s="380"/>
      <c r="D326" s="379"/>
      <c r="E326" s="379"/>
      <c r="F326" s="379"/>
      <c r="G326" s="380"/>
      <c r="H326" s="380"/>
      <c r="I326" s="380"/>
    </row>
    <row r="327" spans="3:9" ht="15.75" x14ac:dyDescent="0.25">
      <c r="C327" s="380"/>
      <c r="D327" s="379"/>
      <c r="E327" s="379"/>
      <c r="F327" s="379"/>
      <c r="G327" s="380"/>
      <c r="H327" s="380"/>
      <c r="I327" s="380"/>
    </row>
    <row r="328" spans="3:9" ht="15.75" x14ac:dyDescent="0.25">
      <c r="C328" s="380"/>
      <c r="D328" s="379"/>
      <c r="E328" s="379"/>
      <c r="F328" s="379"/>
      <c r="G328" s="380"/>
      <c r="H328" s="380"/>
      <c r="I328" s="380"/>
    </row>
    <row r="329" spans="3:9" ht="15.75" x14ac:dyDescent="0.25">
      <c r="C329" s="380"/>
      <c r="D329" s="379"/>
      <c r="E329" s="379"/>
      <c r="F329" s="379"/>
      <c r="G329" s="380"/>
      <c r="H329" s="380"/>
      <c r="I329" s="380"/>
    </row>
    <row r="330" spans="3:9" ht="15.75" x14ac:dyDescent="0.25">
      <c r="C330" s="380"/>
      <c r="D330" s="379"/>
      <c r="E330" s="379"/>
      <c r="F330" s="379"/>
      <c r="G330" s="380"/>
      <c r="H330" s="380"/>
      <c r="I330" s="380"/>
    </row>
    <row r="331" spans="3:9" ht="15.75" x14ac:dyDescent="0.25">
      <c r="C331" s="380"/>
      <c r="D331" s="379"/>
      <c r="E331" s="379"/>
      <c r="F331" s="379"/>
      <c r="G331" s="380"/>
      <c r="H331" s="380"/>
      <c r="I331" s="380"/>
    </row>
    <row r="332" spans="3:9" ht="15.75" x14ac:dyDescent="0.25">
      <c r="C332" s="380"/>
      <c r="D332" s="379"/>
      <c r="E332" s="379"/>
      <c r="F332" s="379"/>
      <c r="G332" s="380"/>
      <c r="H332" s="380"/>
      <c r="I332" s="380"/>
    </row>
    <row r="333" spans="3:9" ht="15.75" x14ac:dyDescent="0.25">
      <c r="C333" s="380"/>
      <c r="D333" s="379"/>
      <c r="E333" s="379"/>
      <c r="F333" s="379"/>
      <c r="G333" s="380"/>
      <c r="H333" s="380"/>
      <c r="I333" s="380"/>
    </row>
    <row r="334" spans="3:9" ht="15.75" x14ac:dyDescent="0.25">
      <c r="C334" s="380"/>
      <c r="D334" s="379"/>
      <c r="E334" s="379"/>
      <c r="F334" s="379"/>
      <c r="G334" s="380"/>
      <c r="H334" s="380"/>
      <c r="I334" s="380"/>
    </row>
    <row r="335" spans="3:9" ht="15.75" x14ac:dyDescent="0.25">
      <c r="C335" s="380"/>
      <c r="D335" s="379"/>
      <c r="E335" s="379"/>
      <c r="F335" s="379"/>
      <c r="G335" s="380"/>
      <c r="H335" s="380"/>
      <c r="I335" s="380"/>
    </row>
    <row r="336" spans="3:9" ht="15.75" x14ac:dyDescent="0.25">
      <c r="C336" s="380"/>
      <c r="D336" s="379"/>
      <c r="E336" s="379"/>
      <c r="F336" s="379"/>
      <c r="G336" s="380"/>
      <c r="H336" s="380"/>
      <c r="I336" s="380"/>
    </row>
    <row r="337" spans="3:9" ht="15.75" x14ac:dyDescent="0.25">
      <c r="C337" s="380"/>
      <c r="D337" s="379"/>
      <c r="E337" s="379"/>
      <c r="F337" s="379"/>
      <c r="G337" s="380"/>
      <c r="H337" s="380"/>
      <c r="I337" s="380"/>
    </row>
    <row r="338" spans="3:9" ht="15.75" x14ac:dyDescent="0.25">
      <c r="C338" s="380"/>
      <c r="D338" s="379"/>
      <c r="E338" s="379"/>
      <c r="F338" s="379"/>
      <c r="G338" s="380"/>
      <c r="H338" s="380"/>
      <c r="I338" s="380"/>
    </row>
    <row r="339" spans="3:9" ht="15.75" x14ac:dyDescent="0.25">
      <c r="C339" s="380"/>
      <c r="D339" s="379"/>
      <c r="E339" s="379"/>
      <c r="F339" s="379"/>
      <c r="G339" s="380"/>
      <c r="H339" s="380"/>
      <c r="I339" s="380"/>
    </row>
    <row r="340" spans="3:9" ht="15.75" x14ac:dyDescent="0.25">
      <c r="C340" s="380"/>
      <c r="D340" s="379"/>
      <c r="E340" s="379"/>
      <c r="F340" s="379"/>
      <c r="G340" s="380"/>
      <c r="H340" s="380"/>
      <c r="I340" s="380"/>
    </row>
    <row r="341" spans="3:9" ht="15.75" x14ac:dyDescent="0.25">
      <c r="C341" s="380"/>
      <c r="D341" s="379"/>
      <c r="E341" s="379"/>
      <c r="F341" s="379"/>
      <c r="G341" s="380"/>
      <c r="H341" s="380"/>
      <c r="I341" s="380"/>
    </row>
    <row r="342" spans="3:9" ht="15.75" x14ac:dyDescent="0.25">
      <c r="C342" s="380"/>
      <c r="D342" s="379"/>
      <c r="E342" s="379"/>
      <c r="F342" s="379"/>
      <c r="G342" s="380"/>
      <c r="H342" s="380"/>
      <c r="I342" s="380"/>
    </row>
    <row r="343" spans="3:9" ht="15.75" x14ac:dyDescent="0.25">
      <c r="C343" s="380"/>
      <c r="D343" s="379"/>
      <c r="E343" s="379"/>
      <c r="F343" s="379"/>
      <c r="G343" s="380"/>
      <c r="H343" s="380"/>
      <c r="I343" s="380"/>
    </row>
    <row r="344" spans="3:9" ht="15.75" x14ac:dyDescent="0.25">
      <c r="C344" s="380"/>
      <c r="D344" s="379"/>
      <c r="E344" s="379"/>
      <c r="F344" s="379"/>
      <c r="G344" s="380"/>
      <c r="H344" s="380"/>
      <c r="I344" s="380"/>
    </row>
    <row r="345" spans="3:9" ht="15.75" x14ac:dyDescent="0.25">
      <c r="C345" s="380"/>
      <c r="D345" s="379"/>
      <c r="E345" s="379"/>
      <c r="F345" s="379"/>
      <c r="G345" s="380"/>
      <c r="H345" s="380"/>
      <c r="I345" s="380"/>
    </row>
    <row r="346" spans="3:9" ht="15.75" x14ac:dyDescent="0.25">
      <c r="C346" s="380"/>
      <c r="D346" s="379"/>
      <c r="E346" s="379"/>
      <c r="F346" s="379"/>
      <c r="G346" s="380"/>
      <c r="H346" s="380"/>
      <c r="I346" s="380"/>
    </row>
    <row r="347" spans="3:9" ht="15.75" x14ac:dyDescent="0.25">
      <c r="C347" s="380"/>
      <c r="D347" s="379"/>
      <c r="E347" s="379"/>
      <c r="F347" s="379"/>
      <c r="G347" s="380"/>
      <c r="H347" s="380"/>
      <c r="I347" s="380"/>
    </row>
    <row r="348" spans="3:9" ht="15.75" x14ac:dyDescent="0.25">
      <c r="C348" s="380"/>
      <c r="D348" s="379"/>
      <c r="E348" s="379"/>
      <c r="F348" s="379"/>
      <c r="G348" s="380"/>
      <c r="H348" s="380"/>
      <c r="I348" s="380"/>
    </row>
    <row r="349" spans="3:9" ht="15.75" x14ac:dyDescent="0.25">
      <c r="C349" s="380"/>
      <c r="D349" s="379"/>
      <c r="E349" s="379"/>
      <c r="F349" s="379"/>
      <c r="G349" s="380"/>
      <c r="H349" s="380"/>
      <c r="I349" s="380"/>
    </row>
    <row r="350" spans="3:9" ht="15.75" x14ac:dyDescent="0.25">
      <c r="C350" s="380"/>
      <c r="D350" s="379"/>
      <c r="E350" s="379"/>
      <c r="F350" s="379"/>
      <c r="G350" s="380"/>
      <c r="H350" s="380"/>
      <c r="I350" s="380"/>
    </row>
    <row r="351" spans="3:9" ht="15.75" x14ac:dyDescent="0.25">
      <c r="C351" s="380"/>
      <c r="D351" s="379"/>
      <c r="E351" s="379"/>
      <c r="F351" s="379"/>
      <c r="G351" s="380"/>
      <c r="H351" s="380"/>
      <c r="I351" s="380"/>
    </row>
    <row r="352" spans="3:9" ht="15.75" x14ac:dyDescent="0.25">
      <c r="C352" s="380"/>
      <c r="D352" s="379"/>
      <c r="E352" s="379"/>
      <c r="F352" s="379"/>
      <c r="G352" s="380"/>
      <c r="H352" s="380"/>
      <c r="I352" s="380"/>
    </row>
    <row r="353" spans="3:9" ht="15.75" x14ac:dyDescent="0.25">
      <c r="C353" s="380"/>
      <c r="D353" s="379"/>
      <c r="E353" s="379"/>
      <c r="F353" s="379"/>
      <c r="G353" s="380"/>
      <c r="H353" s="380"/>
      <c r="I353" s="380"/>
    </row>
    <row r="354" spans="3:9" ht="15.75" x14ac:dyDescent="0.25">
      <c r="C354" s="380"/>
      <c r="D354" s="379"/>
      <c r="E354" s="379"/>
      <c r="F354" s="379"/>
      <c r="G354" s="380"/>
      <c r="H354" s="380"/>
      <c r="I354" s="380"/>
    </row>
    <row r="355" spans="3:9" ht="15.75" x14ac:dyDescent="0.25">
      <c r="C355" s="380"/>
      <c r="D355" s="379"/>
      <c r="E355" s="379"/>
      <c r="F355" s="379"/>
      <c r="G355" s="380"/>
      <c r="H355" s="380"/>
      <c r="I355" s="380"/>
    </row>
    <row r="356" spans="3:9" ht="15.75" x14ac:dyDescent="0.25">
      <c r="C356" s="380"/>
      <c r="D356" s="379"/>
      <c r="E356" s="379"/>
      <c r="F356" s="379"/>
      <c r="G356" s="380"/>
      <c r="H356" s="380"/>
      <c r="I356" s="380"/>
    </row>
    <row r="357" spans="3:9" ht="15.75" x14ac:dyDescent="0.25">
      <c r="C357" s="380"/>
      <c r="D357" s="379"/>
      <c r="E357" s="379"/>
      <c r="F357" s="379"/>
      <c r="G357" s="380"/>
      <c r="H357" s="380"/>
      <c r="I357" s="380"/>
    </row>
    <row r="358" spans="3:9" ht="15.75" x14ac:dyDescent="0.25">
      <c r="C358" s="380"/>
      <c r="D358" s="379"/>
      <c r="E358" s="379"/>
      <c r="F358" s="379"/>
      <c r="G358" s="380"/>
      <c r="H358" s="380"/>
      <c r="I358" s="380"/>
    </row>
    <row r="359" spans="3:9" ht="15.75" x14ac:dyDescent="0.25">
      <c r="C359" s="380"/>
      <c r="D359" s="379"/>
      <c r="E359" s="379"/>
      <c r="F359" s="379"/>
      <c r="G359" s="380"/>
      <c r="H359" s="380"/>
      <c r="I359" s="380"/>
    </row>
    <row r="360" spans="3:9" ht="15.75" x14ac:dyDescent="0.25">
      <c r="C360" s="380"/>
      <c r="D360" s="379"/>
      <c r="E360" s="379"/>
      <c r="F360" s="379"/>
      <c r="G360" s="380"/>
      <c r="H360" s="380"/>
      <c r="I360" s="380"/>
    </row>
    <row r="361" spans="3:9" ht="15.75" x14ac:dyDescent="0.25">
      <c r="C361" s="380"/>
      <c r="D361" s="379"/>
      <c r="E361" s="379"/>
      <c r="F361" s="379"/>
      <c r="G361" s="380"/>
      <c r="H361" s="380"/>
      <c r="I361" s="380"/>
    </row>
    <row r="362" spans="3:9" ht="15.75" x14ac:dyDescent="0.25">
      <c r="C362" s="380"/>
      <c r="D362" s="379"/>
      <c r="E362" s="379"/>
      <c r="F362" s="379"/>
      <c r="G362" s="380"/>
      <c r="H362" s="380"/>
      <c r="I362" s="380"/>
    </row>
    <row r="363" spans="3:9" ht="15.75" x14ac:dyDescent="0.25">
      <c r="C363" s="380"/>
      <c r="D363" s="379"/>
      <c r="E363" s="379"/>
      <c r="F363" s="379"/>
      <c r="G363" s="380"/>
      <c r="H363" s="380"/>
      <c r="I363" s="380"/>
    </row>
    <row r="364" spans="3:9" ht="15.75" x14ac:dyDescent="0.25">
      <c r="C364" s="380"/>
      <c r="D364" s="379"/>
      <c r="E364" s="379"/>
      <c r="F364" s="379"/>
      <c r="G364" s="380"/>
      <c r="H364" s="380"/>
      <c r="I364" s="380"/>
    </row>
    <row r="365" spans="3:9" ht="15.75" x14ac:dyDescent="0.25">
      <c r="C365" s="380"/>
      <c r="D365" s="379"/>
      <c r="E365" s="379"/>
      <c r="F365" s="379"/>
      <c r="G365" s="380"/>
      <c r="H365" s="380"/>
      <c r="I365" s="380"/>
    </row>
    <row r="366" spans="3:9" ht="15.75" x14ac:dyDescent="0.25">
      <c r="C366" s="380"/>
      <c r="D366" s="379"/>
      <c r="E366" s="379"/>
      <c r="F366" s="379"/>
      <c r="G366" s="380"/>
      <c r="H366" s="380"/>
      <c r="I366" s="380"/>
    </row>
    <row r="367" spans="3:9" ht="15.75" x14ac:dyDescent="0.25">
      <c r="C367" s="380"/>
      <c r="D367" s="379"/>
      <c r="E367" s="379"/>
      <c r="F367" s="379"/>
      <c r="G367" s="380"/>
      <c r="H367" s="380"/>
      <c r="I367" s="380"/>
    </row>
    <row r="368" spans="3:9" ht="15.75" x14ac:dyDescent="0.25">
      <c r="C368" s="380"/>
      <c r="D368" s="379"/>
      <c r="E368" s="379"/>
      <c r="F368" s="379"/>
      <c r="G368" s="380"/>
      <c r="H368" s="380"/>
      <c r="I368" s="380"/>
    </row>
    <row r="369" spans="3:9" ht="15.75" x14ac:dyDescent="0.25">
      <c r="C369" s="380"/>
      <c r="D369" s="379"/>
      <c r="E369" s="379"/>
      <c r="F369" s="379"/>
      <c r="G369" s="380"/>
      <c r="H369" s="380"/>
      <c r="I369" s="380"/>
    </row>
    <row r="370" spans="3:9" ht="15.75" x14ac:dyDescent="0.25">
      <c r="C370" s="380"/>
      <c r="D370" s="379"/>
      <c r="E370" s="379"/>
      <c r="F370" s="379"/>
      <c r="G370" s="380"/>
      <c r="H370" s="380"/>
      <c r="I370" s="380"/>
    </row>
    <row r="371" spans="3:9" ht="15.75" x14ac:dyDescent="0.25">
      <c r="C371" s="380"/>
      <c r="D371" s="379"/>
      <c r="E371" s="379"/>
      <c r="F371" s="379"/>
      <c r="G371" s="380"/>
      <c r="H371" s="380"/>
      <c r="I371" s="380"/>
    </row>
    <row r="372" spans="3:9" ht="15.75" x14ac:dyDescent="0.25">
      <c r="C372" s="380"/>
      <c r="D372" s="379"/>
      <c r="E372" s="379"/>
      <c r="F372" s="379"/>
      <c r="G372" s="380"/>
      <c r="H372" s="380"/>
      <c r="I372" s="380"/>
    </row>
    <row r="373" spans="3:9" ht="15.75" x14ac:dyDescent="0.25">
      <c r="C373" s="380"/>
      <c r="D373" s="379"/>
      <c r="E373" s="379"/>
      <c r="F373" s="379"/>
      <c r="G373" s="380"/>
      <c r="H373" s="380"/>
      <c r="I373" s="380"/>
    </row>
    <row r="374" spans="3:9" ht="15.75" x14ac:dyDescent="0.25">
      <c r="C374" s="380"/>
      <c r="D374" s="379"/>
      <c r="E374" s="379"/>
      <c r="F374" s="379"/>
      <c r="G374" s="380"/>
      <c r="H374" s="380"/>
      <c r="I374" s="380"/>
    </row>
    <row r="375" spans="3:9" ht="15.75" x14ac:dyDescent="0.25">
      <c r="C375" s="380"/>
      <c r="D375" s="379"/>
      <c r="E375" s="379"/>
      <c r="F375" s="379"/>
      <c r="G375" s="380"/>
      <c r="H375" s="380"/>
      <c r="I375" s="380"/>
    </row>
    <row r="376" spans="3:9" ht="15.75" x14ac:dyDescent="0.25">
      <c r="C376" s="380"/>
      <c r="D376" s="379"/>
      <c r="E376" s="379"/>
      <c r="F376" s="379"/>
      <c r="G376" s="380"/>
      <c r="H376" s="380"/>
      <c r="I376" s="380"/>
    </row>
    <row r="377" spans="3:9" ht="15.75" x14ac:dyDescent="0.25">
      <c r="C377" s="380"/>
      <c r="D377" s="379"/>
      <c r="E377" s="379"/>
      <c r="F377" s="379"/>
      <c r="G377" s="380"/>
      <c r="H377" s="380"/>
      <c r="I377" s="380"/>
    </row>
    <row r="378" spans="3:9" ht="15.75" x14ac:dyDescent="0.25">
      <c r="C378" s="380"/>
      <c r="D378" s="379"/>
      <c r="E378" s="379"/>
      <c r="F378" s="379"/>
      <c r="G378" s="380"/>
      <c r="H378" s="380"/>
      <c r="I378" s="380"/>
    </row>
    <row r="379" spans="3:9" ht="15.75" x14ac:dyDescent="0.25">
      <c r="C379" s="380"/>
      <c r="D379" s="379"/>
      <c r="E379" s="379"/>
      <c r="F379" s="379"/>
      <c r="G379" s="380"/>
      <c r="H379" s="380"/>
      <c r="I379" s="380"/>
    </row>
    <row r="380" spans="3:9" ht="15.75" x14ac:dyDescent="0.25">
      <c r="C380" s="380"/>
      <c r="D380" s="379"/>
      <c r="E380" s="379"/>
      <c r="F380" s="379"/>
      <c r="G380" s="380"/>
      <c r="H380" s="380"/>
      <c r="I380" s="380"/>
    </row>
    <row r="381" spans="3:9" ht="15.75" x14ac:dyDescent="0.25">
      <c r="C381" s="380"/>
      <c r="D381" s="379"/>
      <c r="E381" s="379"/>
      <c r="F381" s="379"/>
      <c r="G381" s="380"/>
      <c r="H381" s="380"/>
      <c r="I381" s="380"/>
    </row>
    <row r="382" spans="3:9" ht="15.75" x14ac:dyDescent="0.25">
      <c r="C382" s="380"/>
      <c r="D382" s="379"/>
      <c r="E382" s="379"/>
      <c r="F382" s="379"/>
      <c r="G382" s="380"/>
      <c r="H382" s="380"/>
      <c r="I382" s="380"/>
    </row>
    <row r="383" spans="3:9" ht="15.75" x14ac:dyDescent="0.25">
      <c r="C383" s="380"/>
      <c r="D383" s="379"/>
      <c r="E383" s="379"/>
      <c r="F383" s="379"/>
      <c r="G383" s="380"/>
      <c r="H383" s="380"/>
      <c r="I383" s="380"/>
    </row>
    <row r="384" spans="3:9" ht="15.75" x14ac:dyDescent="0.25">
      <c r="C384" s="380"/>
      <c r="D384" s="379"/>
      <c r="E384" s="379"/>
      <c r="F384" s="379"/>
      <c r="G384" s="380"/>
      <c r="H384" s="380"/>
      <c r="I384" s="380"/>
    </row>
    <row r="385" spans="3:9" ht="15.75" x14ac:dyDescent="0.25">
      <c r="C385" s="380"/>
      <c r="D385" s="379"/>
      <c r="E385" s="379"/>
      <c r="F385" s="379"/>
      <c r="G385" s="380"/>
      <c r="H385" s="380"/>
      <c r="I385" s="380"/>
    </row>
    <row r="386" spans="3:9" ht="15.75" x14ac:dyDescent="0.25">
      <c r="C386" s="380"/>
      <c r="D386" s="379"/>
      <c r="E386" s="379"/>
      <c r="F386" s="379"/>
      <c r="G386" s="380"/>
      <c r="H386" s="380"/>
      <c r="I386" s="380"/>
    </row>
    <row r="387" spans="3:9" ht="15.75" x14ac:dyDescent="0.25">
      <c r="C387" s="380"/>
      <c r="D387" s="379"/>
      <c r="E387" s="379"/>
      <c r="F387" s="379"/>
      <c r="G387" s="380"/>
      <c r="H387" s="380"/>
      <c r="I387" s="380"/>
    </row>
    <row r="388" spans="3:9" ht="15.75" x14ac:dyDescent="0.25">
      <c r="C388" s="380"/>
      <c r="D388" s="379"/>
      <c r="E388" s="379"/>
      <c r="F388" s="379"/>
      <c r="G388" s="380"/>
      <c r="H388" s="380"/>
      <c r="I388" s="380"/>
    </row>
    <row r="389" spans="3:9" ht="15.75" x14ac:dyDescent="0.25">
      <c r="C389" s="380"/>
      <c r="D389" s="379"/>
      <c r="E389" s="379"/>
      <c r="F389" s="379"/>
      <c r="G389" s="380"/>
      <c r="H389" s="380"/>
      <c r="I389" s="380"/>
    </row>
    <row r="390" spans="3:9" ht="15.75" x14ac:dyDescent="0.25">
      <c r="C390" s="380"/>
      <c r="D390" s="379"/>
      <c r="E390" s="379"/>
      <c r="F390" s="379"/>
      <c r="G390" s="380"/>
      <c r="H390" s="380"/>
      <c r="I390" s="380"/>
    </row>
    <row r="391" spans="3:9" ht="15.75" x14ac:dyDescent="0.25">
      <c r="C391" s="380"/>
      <c r="D391" s="379"/>
      <c r="E391" s="379"/>
      <c r="F391" s="379"/>
      <c r="G391" s="380"/>
      <c r="H391" s="380"/>
      <c r="I391" s="380"/>
    </row>
    <row r="392" spans="3:9" ht="15.75" x14ac:dyDescent="0.25">
      <c r="C392" s="380"/>
      <c r="D392" s="379"/>
      <c r="E392" s="379"/>
      <c r="F392" s="379"/>
      <c r="G392" s="380"/>
      <c r="H392" s="380"/>
      <c r="I392" s="380"/>
    </row>
    <row r="393" spans="3:9" ht="15.75" x14ac:dyDescent="0.25">
      <c r="C393" s="380"/>
      <c r="D393" s="379"/>
      <c r="E393" s="379"/>
      <c r="F393" s="379"/>
      <c r="G393" s="380"/>
      <c r="H393" s="380"/>
      <c r="I393" s="380"/>
    </row>
    <row r="394" spans="3:9" ht="15.75" x14ac:dyDescent="0.25">
      <c r="C394" s="380"/>
      <c r="D394" s="379"/>
      <c r="E394" s="379"/>
      <c r="F394" s="379"/>
      <c r="G394" s="380"/>
      <c r="H394" s="380"/>
      <c r="I394" s="380"/>
    </row>
    <row r="395" spans="3:9" ht="15.75" x14ac:dyDescent="0.25">
      <c r="C395" s="380"/>
      <c r="D395" s="379"/>
      <c r="E395" s="379"/>
      <c r="F395" s="379"/>
      <c r="G395" s="380"/>
      <c r="H395" s="380"/>
      <c r="I395" s="380"/>
    </row>
    <row r="396" spans="3:9" ht="15.75" x14ac:dyDescent="0.25">
      <c r="C396" s="380"/>
      <c r="D396" s="379"/>
      <c r="E396" s="379"/>
      <c r="F396" s="379"/>
      <c r="G396" s="380"/>
      <c r="H396" s="380"/>
      <c r="I396" s="380"/>
    </row>
    <row r="397" spans="3:9" ht="15.75" x14ac:dyDescent="0.25">
      <c r="C397" s="380"/>
      <c r="D397" s="379"/>
      <c r="E397" s="379"/>
      <c r="F397" s="379"/>
      <c r="G397" s="380"/>
      <c r="H397" s="380"/>
      <c r="I397" s="380"/>
    </row>
    <row r="398" spans="3:9" ht="15.75" x14ac:dyDescent="0.25">
      <c r="C398" s="380"/>
      <c r="D398" s="379"/>
      <c r="E398" s="379"/>
      <c r="F398" s="379"/>
      <c r="G398" s="380"/>
      <c r="H398" s="380"/>
      <c r="I398" s="380"/>
    </row>
    <row r="399" spans="3:9" ht="15.75" x14ac:dyDescent="0.25">
      <c r="C399" s="380"/>
      <c r="D399" s="379"/>
      <c r="E399" s="379"/>
      <c r="F399" s="379"/>
      <c r="G399" s="380"/>
      <c r="H399" s="380"/>
      <c r="I399" s="380"/>
    </row>
    <row r="400" spans="3:9" ht="15.75" x14ac:dyDescent="0.25">
      <c r="C400" s="380"/>
      <c r="D400" s="379"/>
      <c r="E400" s="379"/>
      <c r="F400" s="379"/>
      <c r="G400" s="380"/>
      <c r="H400" s="380"/>
      <c r="I400" s="380"/>
    </row>
    <row r="401" spans="3:9" ht="15.75" x14ac:dyDescent="0.25">
      <c r="C401" s="380"/>
      <c r="D401" s="379"/>
      <c r="E401" s="379"/>
      <c r="F401" s="379"/>
      <c r="G401" s="380"/>
      <c r="H401" s="380"/>
      <c r="I401" s="380"/>
    </row>
    <row r="402" spans="3:9" ht="15.75" x14ac:dyDescent="0.25">
      <c r="C402" s="380"/>
      <c r="D402" s="379"/>
      <c r="E402" s="379"/>
      <c r="F402" s="379"/>
      <c r="G402" s="380"/>
      <c r="H402" s="380"/>
      <c r="I402" s="380"/>
    </row>
    <row r="403" spans="3:9" ht="15.75" x14ac:dyDescent="0.25">
      <c r="C403" s="380"/>
      <c r="D403" s="379"/>
      <c r="E403" s="379"/>
      <c r="F403" s="379"/>
      <c r="G403" s="380"/>
      <c r="H403" s="380"/>
      <c r="I403" s="380"/>
    </row>
    <row r="404" spans="3:9" ht="15.75" x14ac:dyDescent="0.25">
      <c r="C404" s="380"/>
      <c r="D404" s="379"/>
      <c r="E404" s="379"/>
      <c r="F404" s="379"/>
      <c r="G404" s="380"/>
      <c r="H404" s="380"/>
      <c r="I404" s="380"/>
    </row>
    <row r="405" spans="3:9" ht="15.75" x14ac:dyDescent="0.25">
      <c r="C405" s="380"/>
      <c r="D405" s="379"/>
      <c r="E405" s="379"/>
      <c r="F405" s="379"/>
      <c r="G405" s="380"/>
      <c r="H405" s="380"/>
      <c r="I405" s="380"/>
    </row>
    <row r="406" spans="3:9" ht="15.75" x14ac:dyDescent="0.25">
      <c r="C406" s="380"/>
      <c r="D406" s="379"/>
      <c r="E406" s="379"/>
      <c r="F406" s="379"/>
      <c r="G406" s="380"/>
      <c r="H406" s="380"/>
      <c r="I406" s="380"/>
    </row>
    <row r="407" spans="3:9" ht="15.75" x14ac:dyDescent="0.25">
      <c r="C407" s="380"/>
      <c r="D407" s="379"/>
      <c r="E407" s="379"/>
      <c r="F407" s="379"/>
      <c r="G407" s="380"/>
      <c r="H407" s="380"/>
      <c r="I407" s="380"/>
    </row>
    <row r="408" spans="3:9" ht="15.75" x14ac:dyDescent="0.25">
      <c r="C408" s="380"/>
      <c r="D408" s="379"/>
      <c r="E408" s="379"/>
      <c r="F408" s="379"/>
      <c r="G408" s="380"/>
      <c r="H408" s="380"/>
      <c r="I408" s="380"/>
    </row>
    <row r="409" spans="3:9" ht="15.75" x14ac:dyDescent="0.25">
      <c r="C409" s="380"/>
      <c r="D409" s="379"/>
      <c r="E409" s="379"/>
      <c r="F409" s="379"/>
      <c r="G409" s="380"/>
      <c r="H409" s="380"/>
      <c r="I409" s="380"/>
    </row>
    <row r="410" spans="3:9" ht="15.75" x14ac:dyDescent="0.25">
      <c r="C410" s="380"/>
      <c r="D410" s="379"/>
      <c r="E410" s="379"/>
      <c r="F410" s="379"/>
      <c r="G410" s="380"/>
      <c r="H410" s="380"/>
      <c r="I410" s="380"/>
    </row>
    <row r="411" spans="3:9" ht="15.75" x14ac:dyDescent="0.25">
      <c r="C411" s="380"/>
      <c r="D411" s="379"/>
      <c r="E411" s="379"/>
      <c r="F411" s="379"/>
      <c r="G411" s="380"/>
      <c r="H411" s="380"/>
      <c r="I411" s="380"/>
    </row>
    <row r="412" spans="3:9" ht="15.75" x14ac:dyDescent="0.25">
      <c r="C412" s="380"/>
      <c r="D412" s="379"/>
      <c r="E412" s="379"/>
      <c r="F412" s="379"/>
      <c r="G412" s="380"/>
      <c r="H412" s="380"/>
      <c r="I412" s="380"/>
    </row>
    <row r="413" spans="3:9" ht="15.75" x14ac:dyDescent="0.25">
      <c r="C413" s="380"/>
      <c r="D413" s="379"/>
      <c r="E413" s="379"/>
      <c r="F413" s="379"/>
      <c r="G413" s="380"/>
      <c r="H413" s="380"/>
      <c r="I413" s="380"/>
    </row>
    <row r="414" spans="3:9" ht="15.75" x14ac:dyDescent="0.25">
      <c r="C414" s="380"/>
      <c r="D414" s="379"/>
      <c r="E414" s="379"/>
      <c r="F414" s="379"/>
      <c r="G414" s="380"/>
      <c r="H414" s="380"/>
      <c r="I414" s="380"/>
    </row>
    <row r="415" spans="3:9" ht="15.75" x14ac:dyDescent="0.25">
      <c r="C415" s="380"/>
      <c r="D415" s="379"/>
      <c r="E415" s="379"/>
      <c r="F415" s="379"/>
      <c r="G415" s="380"/>
      <c r="H415" s="380"/>
      <c r="I415" s="380"/>
    </row>
    <row r="416" spans="3:9" ht="15.75" x14ac:dyDescent="0.25">
      <c r="C416" s="380"/>
      <c r="D416" s="379"/>
      <c r="E416" s="379"/>
      <c r="F416" s="379"/>
      <c r="G416" s="380"/>
      <c r="H416" s="380"/>
      <c r="I416" s="380"/>
    </row>
    <row r="417" spans="3:9" ht="15.75" x14ac:dyDescent="0.25">
      <c r="C417" s="380"/>
      <c r="D417" s="379"/>
      <c r="E417" s="379"/>
      <c r="F417" s="379"/>
      <c r="G417" s="380"/>
      <c r="H417" s="380"/>
      <c r="I417" s="380"/>
    </row>
    <row r="418" spans="3:9" ht="15.75" x14ac:dyDescent="0.25">
      <c r="C418" s="380"/>
      <c r="D418" s="379"/>
      <c r="E418" s="379"/>
      <c r="F418" s="379"/>
      <c r="G418" s="380"/>
      <c r="H418" s="380"/>
      <c r="I418" s="380"/>
    </row>
    <row r="419" spans="3:9" ht="15.75" x14ac:dyDescent="0.25">
      <c r="C419" s="380"/>
      <c r="D419" s="379"/>
      <c r="E419" s="379"/>
      <c r="F419" s="379"/>
      <c r="G419" s="380"/>
      <c r="H419" s="380"/>
      <c r="I419" s="380"/>
    </row>
    <row r="420" spans="3:9" ht="15.75" x14ac:dyDescent="0.25">
      <c r="C420" s="380"/>
      <c r="D420" s="379"/>
      <c r="E420" s="379"/>
      <c r="F420" s="379"/>
      <c r="G420" s="380"/>
      <c r="H420" s="380"/>
      <c r="I420" s="380"/>
    </row>
    <row r="421" spans="3:9" ht="15.75" x14ac:dyDescent="0.25">
      <c r="C421" s="380"/>
      <c r="D421" s="379"/>
      <c r="E421" s="379"/>
      <c r="F421" s="379"/>
      <c r="G421" s="380"/>
      <c r="H421" s="380"/>
      <c r="I421" s="380"/>
    </row>
    <row r="422" spans="3:9" ht="15.75" x14ac:dyDescent="0.25">
      <c r="C422" s="380"/>
      <c r="D422" s="379"/>
      <c r="E422" s="379"/>
      <c r="F422" s="379"/>
      <c r="G422" s="380"/>
      <c r="H422" s="380"/>
      <c r="I422" s="380"/>
    </row>
    <row r="423" spans="3:9" ht="15.75" x14ac:dyDescent="0.25">
      <c r="C423" s="380"/>
      <c r="D423" s="379"/>
      <c r="E423" s="379"/>
      <c r="F423" s="379"/>
      <c r="G423" s="380"/>
      <c r="H423" s="380"/>
      <c r="I423" s="380"/>
    </row>
    <row r="424" spans="3:9" ht="15.75" x14ac:dyDescent="0.25">
      <c r="C424" s="380"/>
      <c r="D424" s="379"/>
      <c r="E424" s="379"/>
      <c r="F424" s="379"/>
      <c r="G424" s="380"/>
      <c r="H424" s="380"/>
      <c r="I424" s="380"/>
    </row>
    <row r="425" spans="3:9" ht="15.75" x14ac:dyDescent="0.25">
      <c r="C425" s="380"/>
      <c r="D425" s="379"/>
      <c r="E425" s="379"/>
      <c r="F425" s="379"/>
      <c r="G425" s="380"/>
      <c r="H425" s="380"/>
      <c r="I425" s="380"/>
    </row>
    <row r="426" spans="3:9" ht="15.75" x14ac:dyDescent="0.25">
      <c r="C426" s="380"/>
      <c r="D426" s="379"/>
      <c r="E426" s="379"/>
      <c r="F426" s="379"/>
      <c r="G426" s="380"/>
      <c r="H426" s="380"/>
      <c r="I426" s="380"/>
    </row>
    <row r="427" spans="3:9" ht="15.75" x14ac:dyDescent="0.25">
      <c r="C427" s="380"/>
      <c r="D427" s="379"/>
      <c r="E427" s="379"/>
      <c r="F427" s="379"/>
      <c r="G427" s="380"/>
      <c r="H427" s="380"/>
      <c r="I427" s="380"/>
    </row>
    <row r="428" spans="3:9" ht="15.75" x14ac:dyDescent="0.25">
      <c r="C428" s="380"/>
      <c r="D428" s="379"/>
      <c r="E428" s="379"/>
      <c r="F428" s="379"/>
      <c r="G428" s="380"/>
      <c r="H428" s="380"/>
      <c r="I428" s="380"/>
    </row>
    <row r="429" spans="3:9" ht="15.75" x14ac:dyDescent="0.25">
      <c r="C429" s="380"/>
      <c r="D429" s="379"/>
      <c r="E429" s="379"/>
      <c r="F429" s="379"/>
      <c r="G429" s="380"/>
      <c r="H429" s="380"/>
      <c r="I429" s="380"/>
    </row>
    <row r="430" spans="3:9" ht="15.75" x14ac:dyDescent="0.25">
      <c r="C430" s="380"/>
      <c r="D430" s="379"/>
      <c r="E430" s="379"/>
      <c r="F430" s="379"/>
      <c r="G430" s="380"/>
      <c r="H430" s="380"/>
      <c r="I430" s="380"/>
    </row>
    <row r="431" spans="3:9" ht="15.75" x14ac:dyDescent="0.25">
      <c r="C431" s="380"/>
      <c r="D431" s="379"/>
      <c r="E431" s="379"/>
      <c r="F431" s="379"/>
      <c r="G431" s="380"/>
      <c r="H431" s="380"/>
      <c r="I431" s="380"/>
    </row>
    <row r="432" spans="3:9" ht="15.75" x14ac:dyDescent="0.25">
      <c r="C432" s="380"/>
      <c r="D432" s="379"/>
      <c r="E432" s="379"/>
      <c r="F432" s="379"/>
      <c r="G432" s="380"/>
      <c r="H432" s="380"/>
      <c r="I432" s="380"/>
    </row>
    <row r="433" spans="3:9" ht="15.75" x14ac:dyDescent="0.25">
      <c r="C433" s="380"/>
      <c r="D433" s="379"/>
      <c r="E433" s="379"/>
      <c r="F433" s="379"/>
      <c r="G433" s="380"/>
      <c r="H433" s="380"/>
      <c r="I433" s="380"/>
    </row>
    <row r="434" spans="3:9" ht="15.75" x14ac:dyDescent="0.25">
      <c r="C434" s="380"/>
      <c r="D434" s="379"/>
      <c r="E434" s="379"/>
      <c r="F434" s="379"/>
      <c r="G434" s="380"/>
      <c r="H434" s="380"/>
      <c r="I434" s="380"/>
    </row>
    <row r="435" spans="3:9" ht="15.75" x14ac:dyDescent="0.25">
      <c r="C435" s="380"/>
      <c r="D435" s="379"/>
      <c r="E435" s="379"/>
      <c r="F435" s="379"/>
      <c r="G435" s="380"/>
      <c r="H435" s="380"/>
      <c r="I435" s="380"/>
    </row>
    <row r="436" spans="3:9" ht="15.75" x14ac:dyDescent="0.25">
      <c r="C436" s="380"/>
      <c r="D436" s="379"/>
      <c r="E436" s="379"/>
      <c r="F436" s="379"/>
      <c r="G436" s="380"/>
      <c r="H436" s="380"/>
      <c r="I436" s="380"/>
    </row>
    <row r="437" spans="3:9" ht="15.75" x14ac:dyDescent="0.25">
      <c r="C437" s="380"/>
      <c r="D437" s="379"/>
      <c r="E437" s="379"/>
      <c r="F437" s="379"/>
      <c r="G437" s="380"/>
      <c r="H437" s="380"/>
      <c r="I437" s="380"/>
    </row>
    <row r="438" spans="3:9" ht="15.75" x14ac:dyDescent="0.25">
      <c r="C438" s="380"/>
      <c r="D438" s="379"/>
      <c r="E438" s="379"/>
      <c r="F438" s="379"/>
      <c r="G438" s="380"/>
      <c r="H438" s="380"/>
      <c r="I438" s="380"/>
    </row>
    <row r="439" spans="3:9" ht="15.75" x14ac:dyDescent="0.25">
      <c r="C439" s="380"/>
      <c r="D439" s="379"/>
      <c r="E439" s="379"/>
      <c r="F439" s="379"/>
      <c r="G439" s="380"/>
      <c r="H439" s="380"/>
      <c r="I439" s="380"/>
    </row>
    <row r="440" spans="3:9" ht="15.75" x14ac:dyDescent="0.25">
      <c r="C440" s="380"/>
      <c r="D440" s="379"/>
      <c r="E440" s="379"/>
      <c r="F440" s="379"/>
      <c r="G440" s="380"/>
      <c r="H440" s="380"/>
      <c r="I440" s="380"/>
    </row>
    <row r="441" spans="3:9" ht="15.75" x14ac:dyDescent="0.25">
      <c r="C441" s="380"/>
      <c r="D441" s="379"/>
      <c r="E441" s="379"/>
      <c r="F441" s="379"/>
      <c r="G441" s="380"/>
      <c r="H441" s="380"/>
      <c r="I441" s="380"/>
    </row>
    <row r="442" spans="3:9" ht="15.75" x14ac:dyDescent="0.25">
      <c r="C442" s="380"/>
      <c r="D442" s="379"/>
      <c r="E442" s="379"/>
      <c r="F442" s="379"/>
      <c r="G442" s="380"/>
      <c r="H442" s="380"/>
      <c r="I442" s="380"/>
    </row>
    <row r="443" spans="3:9" ht="15.75" x14ac:dyDescent="0.25">
      <c r="C443" s="380"/>
      <c r="D443" s="379"/>
      <c r="E443" s="379"/>
      <c r="F443" s="379"/>
      <c r="G443" s="380"/>
      <c r="H443" s="380"/>
      <c r="I443" s="380"/>
    </row>
    <row r="444" spans="3:9" ht="15.75" x14ac:dyDescent="0.25">
      <c r="C444" s="380"/>
      <c r="D444" s="379"/>
      <c r="E444" s="379"/>
      <c r="F444" s="379"/>
      <c r="G444" s="380"/>
      <c r="H444" s="380"/>
      <c r="I444" s="380"/>
    </row>
    <row r="445" spans="3:9" ht="15.75" x14ac:dyDescent="0.25">
      <c r="C445" s="380"/>
      <c r="D445" s="379"/>
      <c r="E445" s="379"/>
      <c r="F445" s="379"/>
      <c r="G445" s="380"/>
      <c r="H445" s="380"/>
      <c r="I445" s="380"/>
    </row>
    <row r="446" spans="3:9" ht="15.75" x14ac:dyDescent="0.25">
      <c r="C446" s="380"/>
      <c r="D446" s="379"/>
      <c r="E446" s="379"/>
      <c r="F446" s="379"/>
      <c r="G446" s="380"/>
      <c r="H446" s="380"/>
      <c r="I446" s="380"/>
    </row>
    <row r="447" spans="3:9" ht="15.75" x14ac:dyDescent="0.25">
      <c r="C447" s="380"/>
      <c r="D447" s="379"/>
      <c r="E447" s="379"/>
      <c r="F447" s="379"/>
      <c r="G447" s="380"/>
      <c r="H447" s="380"/>
      <c r="I447" s="380"/>
    </row>
    <row r="448" spans="3:9" ht="15.75" x14ac:dyDescent="0.25">
      <c r="C448" s="380"/>
      <c r="D448" s="379"/>
      <c r="E448" s="379"/>
      <c r="F448" s="379"/>
      <c r="G448" s="380"/>
      <c r="H448" s="380"/>
      <c r="I448" s="380"/>
    </row>
    <row r="449" spans="3:9" ht="15.75" x14ac:dyDescent="0.25">
      <c r="C449" s="380"/>
      <c r="D449" s="379"/>
      <c r="E449" s="379"/>
      <c r="F449" s="379"/>
      <c r="G449" s="380"/>
      <c r="H449" s="380"/>
      <c r="I449" s="380"/>
    </row>
    <row r="450" spans="3:9" ht="15.75" x14ac:dyDescent="0.25">
      <c r="C450" s="380"/>
      <c r="D450" s="379"/>
      <c r="E450" s="379"/>
      <c r="F450" s="379"/>
      <c r="G450" s="380"/>
      <c r="H450" s="380"/>
      <c r="I450" s="380"/>
    </row>
    <row r="451" spans="3:9" ht="15.75" x14ac:dyDescent="0.25">
      <c r="C451" s="380"/>
      <c r="D451" s="379"/>
      <c r="E451" s="379"/>
      <c r="F451" s="379"/>
      <c r="G451" s="380"/>
      <c r="H451" s="380"/>
      <c r="I451" s="380"/>
    </row>
    <row r="452" spans="3:9" ht="15.75" x14ac:dyDescent="0.25">
      <c r="C452" s="380"/>
      <c r="D452" s="379"/>
      <c r="E452" s="379"/>
      <c r="F452" s="379"/>
      <c r="G452" s="380"/>
      <c r="H452" s="380"/>
      <c r="I452" s="380"/>
    </row>
    <row r="453" spans="3:9" ht="15.75" x14ac:dyDescent="0.25">
      <c r="C453" s="380"/>
      <c r="D453" s="379"/>
      <c r="E453" s="379"/>
      <c r="F453" s="379"/>
      <c r="G453" s="380"/>
      <c r="H453" s="380"/>
      <c r="I453" s="380"/>
    </row>
    <row r="454" spans="3:9" ht="15.75" x14ac:dyDescent="0.25">
      <c r="C454" s="380"/>
      <c r="D454" s="379"/>
      <c r="E454" s="379"/>
      <c r="F454" s="379"/>
      <c r="G454" s="380"/>
      <c r="H454" s="380"/>
      <c r="I454" s="380"/>
    </row>
    <row r="455" spans="3:9" ht="15.75" x14ac:dyDescent="0.25">
      <c r="C455" s="380"/>
      <c r="D455" s="379"/>
      <c r="E455" s="379"/>
      <c r="F455" s="379"/>
      <c r="G455" s="380"/>
      <c r="H455" s="380"/>
      <c r="I455" s="380"/>
    </row>
    <row r="456" spans="3:9" ht="15.75" x14ac:dyDescent="0.25">
      <c r="C456" s="380"/>
      <c r="D456" s="379"/>
      <c r="E456" s="379"/>
      <c r="F456" s="379"/>
      <c r="G456" s="380"/>
      <c r="H456" s="380"/>
      <c r="I456" s="380"/>
    </row>
    <row r="457" spans="3:9" ht="15.75" x14ac:dyDescent="0.25">
      <c r="C457" s="380"/>
      <c r="D457" s="379"/>
      <c r="E457" s="379"/>
      <c r="F457" s="379"/>
      <c r="G457" s="380"/>
      <c r="H457" s="380"/>
      <c r="I457" s="380"/>
    </row>
    <row r="458" spans="3:9" ht="15.75" x14ac:dyDescent="0.25">
      <c r="C458" s="380"/>
      <c r="D458" s="379"/>
      <c r="E458" s="379"/>
      <c r="F458" s="379"/>
      <c r="G458" s="380"/>
      <c r="H458" s="380"/>
      <c r="I458" s="380"/>
    </row>
    <row r="459" spans="3:9" ht="15.75" x14ac:dyDescent="0.25">
      <c r="C459" s="380"/>
      <c r="D459" s="379"/>
      <c r="E459" s="379"/>
      <c r="F459" s="379"/>
      <c r="G459" s="380"/>
      <c r="H459" s="380"/>
      <c r="I459" s="380"/>
    </row>
    <row r="460" spans="3:9" ht="15.75" x14ac:dyDescent="0.25">
      <c r="C460" s="380"/>
      <c r="D460" s="379"/>
      <c r="E460" s="379"/>
      <c r="F460" s="379"/>
      <c r="G460" s="380"/>
      <c r="H460" s="380"/>
      <c r="I460" s="380"/>
    </row>
    <row r="461" spans="3:9" ht="15.75" x14ac:dyDescent="0.25">
      <c r="C461" s="380"/>
      <c r="D461" s="379"/>
      <c r="E461" s="379"/>
      <c r="F461" s="379"/>
      <c r="G461" s="380"/>
      <c r="H461" s="380"/>
      <c r="I461" s="380"/>
    </row>
    <row r="462" spans="3:9" ht="15.75" x14ac:dyDescent="0.25">
      <c r="C462" s="380"/>
      <c r="D462" s="379"/>
      <c r="E462" s="379"/>
      <c r="F462" s="379"/>
      <c r="G462" s="380"/>
      <c r="H462" s="380"/>
      <c r="I462" s="380"/>
    </row>
    <row r="463" spans="3:9" ht="15.75" x14ac:dyDescent="0.25">
      <c r="C463" s="380"/>
      <c r="D463" s="379"/>
      <c r="E463" s="379"/>
      <c r="F463" s="379"/>
      <c r="G463" s="380"/>
      <c r="H463" s="380"/>
      <c r="I463" s="380"/>
    </row>
    <row r="464" spans="3:9" ht="15.75" x14ac:dyDescent="0.25">
      <c r="C464" s="380"/>
      <c r="D464" s="379"/>
      <c r="E464" s="379"/>
      <c r="F464" s="379"/>
      <c r="G464" s="380"/>
      <c r="H464" s="380"/>
      <c r="I464" s="380"/>
    </row>
    <row r="465" spans="3:9" ht="15.75" x14ac:dyDescent="0.25">
      <c r="C465" s="380"/>
      <c r="D465" s="379"/>
      <c r="E465" s="379"/>
      <c r="F465" s="379"/>
      <c r="G465" s="380"/>
      <c r="H465" s="380"/>
      <c r="I465" s="380"/>
    </row>
    <row r="466" spans="3:9" ht="15.75" x14ac:dyDescent="0.25">
      <c r="C466" s="380"/>
      <c r="D466" s="379"/>
      <c r="E466" s="379"/>
      <c r="F466" s="379"/>
      <c r="G466" s="380"/>
      <c r="H466" s="380"/>
      <c r="I466" s="380"/>
    </row>
    <row r="467" spans="3:9" ht="15.75" x14ac:dyDescent="0.25">
      <c r="C467" s="380"/>
      <c r="D467" s="379"/>
      <c r="E467" s="379"/>
      <c r="F467" s="379"/>
      <c r="G467" s="380"/>
      <c r="H467" s="380"/>
      <c r="I467" s="380"/>
    </row>
    <row r="468" spans="3:9" ht="15.75" x14ac:dyDescent="0.25">
      <c r="C468" s="380"/>
      <c r="D468" s="379"/>
      <c r="E468" s="379"/>
      <c r="F468" s="379"/>
      <c r="G468" s="380"/>
      <c r="H468" s="380"/>
      <c r="I468" s="380"/>
    </row>
    <row r="469" spans="3:9" ht="15.75" x14ac:dyDescent="0.25">
      <c r="C469" s="380"/>
      <c r="D469" s="379"/>
      <c r="E469" s="379"/>
      <c r="F469" s="379"/>
      <c r="G469" s="380"/>
      <c r="H469" s="380"/>
      <c r="I469" s="380"/>
    </row>
    <row r="470" spans="3:9" ht="15.75" x14ac:dyDescent="0.25">
      <c r="C470" s="380"/>
      <c r="D470" s="379"/>
      <c r="E470" s="379"/>
      <c r="F470" s="379"/>
      <c r="G470" s="380"/>
      <c r="H470" s="380"/>
      <c r="I470" s="380"/>
    </row>
    <row r="471" spans="3:9" ht="15.75" x14ac:dyDescent="0.25">
      <c r="C471" s="380"/>
      <c r="D471" s="379"/>
      <c r="E471" s="379"/>
      <c r="F471" s="379"/>
      <c r="G471" s="380"/>
      <c r="H471" s="380"/>
      <c r="I471" s="380"/>
    </row>
    <row r="472" spans="3:9" ht="15.75" x14ac:dyDescent="0.25">
      <c r="C472" s="380"/>
      <c r="D472" s="379"/>
      <c r="E472" s="379"/>
      <c r="F472" s="379"/>
      <c r="G472" s="380"/>
      <c r="H472" s="380"/>
      <c r="I472" s="380"/>
    </row>
    <row r="473" spans="3:9" ht="15.75" x14ac:dyDescent="0.25">
      <c r="C473" s="380"/>
      <c r="D473" s="379"/>
      <c r="E473" s="379"/>
      <c r="F473" s="379"/>
      <c r="G473" s="380"/>
      <c r="H473" s="380"/>
      <c r="I473" s="380"/>
    </row>
    <row r="474" spans="3:9" ht="15.75" x14ac:dyDescent="0.25">
      <c r="C474" s="380"/>
      <c r="D474" s="379"/>
      <c r="E474" s="379"/>
      <c r="F474" s="379"/>
      <c r="G474" s="380"/>
      <c r="H474" s="380"/>
      <c r="I474" s="380"/>
    </row>
    <row r="475" spans="3:9" ht="15.75" x14ac:dyDescent="0.25">
      <c r="C475" s="380"/>
      <c r="D475" s="379"/>
      <c r="E475" s="379"/>
      <c r="F475" s="379"/>
      <c r="G475" s="380"/>
      <c r="H475" s="380"/>
      <c r="I475" s="380"/>
    </row>
    <row r="476" spans="3:9" ht="15.75" x14ac:dyDescent="0.25">
      <c r="C476" s="380"/>
      <c r="D476" s="379"/>
      <c r="E476" s="379"/>
      <c r="F476" s="379"/>
      <c r="G476" s="380"/>
      <c r="H476" s="380"/>
      <c r="I476" s="380"/>
    </row>
    <row r="477" spans="3:9" ht="15.75" x14ac:dyDescent="0.25">
      <c r="C477" s="380"/>
      <c r="D477" s="379"/>
      <c r="E477" s="379"/>
      <c r="F477" s="379"/>
      <c r="G477" s="380"/>
      <c r="H477" s="380"/>
      <c r="I477" s="380"/>
    </row>
    <row r="478" spans="3:9" ht="15.75" x14ac:dyDescent="0.25">
      <c r="C478" s="380"/>
      <c r="D478" s="379"/>
      <c r="E478" s="379"/>
      <c r="F478" s="379"/>
      <c r="G478" s="380"/>
      <c r="H478" s="380"/>
      <c r="I478" s="380"/>
    </row>
    <row r="479" spans="3:9" ht="15.75" x14ac:dyDescent="0.25">
      <c r="C479" s="380"/>
      <c r="D479" s="379"/>
      <c r="E479" s="379"/>
      <c r="F479" s="379"/>
      <c r="G479" s="380"/>
      <c r="H479" s="380"/>
      <c r="I479" s="380"/>
    </row>
    <row r="480" spans="3:9" ht="15.75" x14ac:dyDescent="0.25">
      <c r="C480" s="380"/>
      <c r="D480" s="379"/>
      <c r="E480" s="379"/>
      <c r="F480" s="379"/>
      <c r="G480" s="380"/>
      <c r="H480" s="380"/>
      <c r="I480" s="380"/>
    </row>
    <row r="481" spans="3:9" ht="15.75" x14ac:dyDescent="0.25">
      <c r="C481" s="380"/>
      <c r="D481" s="379"/>
      <c r="E481" s="379"/>
      <c r="F481" s="379"/>
      <c r="G481" s="380"/>
      <c r="H481" s="380"/>
      <c r="I481" s="380"/>
    </row>
    <row r="482" spans="3:9" ht="15.75" x14ac:dyDescent="0.25">
      <c r="C482" s="380"/>
      <c r="D482" s="379"/>
      <c r="E482" s="379"/>
      <c r="F482" s="379"/>
      <c r="G482" s="380"/>
      <c r="H482" s="380"/>
      <c r="I482" s="380"/>
    </row>
    <row r="483" spans="3:9" ht="15.75" x14ac:dyDescent="0.25">
      <c r="C483" s="380"/>
      <c r="D483" s="379"/>
      <c r="E483" s="379"/>
      <c r="F483" s="379"/>
      <c r="G483" s="380"/>
      <c r="H483" s="380"/>
      <c r="I483" s="380"/>
    </row>
    <row r="484" spans="3:9" ht="15.75" x14ac:dyDescent="0.25">
      <c r="C484" s="380"/>
      <c r="D484" s="379"/>
      <c r="E484" s="379"/>
      <c r="F484" s="379"/>
      <c r="G484" s="380"/>
      <c r="H484" s="380"/>
      <c r="I484" s="380"/>
    </row>
    <row r="485" spans="3:9" ht="15.75" x14ac:dyDescent="0.25">
      <c r="C485" s="380"/>
      <c r="D485" s="379"/>
      <c r="E485" s="379"/>
      <c r="F485" s="379"/>
      <c r="G485" s="380"/>
      <c r="H485" s="380"/>
      <c r="I485" s="380"/>
    </row>
    <row r="486" spans="3:9" ht="15.75" x14ac:dyDescent="0.25">
      <c r="C486" s="380"/>
      <c r="D486" s="379"/>
      <c r="E486" s="379"/>
      <c r="F486" s="379"/>
      <c r="G486" s="380"/>
      <c r="H486" s="380"/>
      <c r="I486" s="380"/>
    </row>
    <row r="487" spans="3:9" ht="15.75" x14ac:dyDescent="0.25">
      <c r="C487" s="380"/>
      <c r="D487" s="379"/>
      <c r="E487" s="379"/>
      <c r="F487" s="379"/>
      <c r="G487" s="380"/>
      <c r="H487" s="380"/>
      <c r="I487" s="380"/>
    </row>
    <row r="488" spans="3:9" ht="15.75" x14ac:dyDescent="0.25">
      <c r="C488" s="380"/>
      <c r="D488" s="379"/>
      <c r="E488" s="379"/>
      <c r="F488" s="379"/>
      <c r="G488" s="380"/>
      <c r="H488" s="380"/>
      <c r="I488" s="380"/>
    </row>
    <row r="489" spans="3:9" ht="15.75" x14ac:dyDescent="0.25">
      <c r="C489" s="380"/>
      <c r="D489" s="379"/>
      <c r="E489" s="379"/>
      <c r="F489" s="379"/>
      <c r="G489" s="380"/>
      <c r="H489" s="380"/>
      <c r="I489" s="380"/>
    </row>
    <row r="490" spans="3:9" ht="15.75" x14ac:dyDescent="0.25">
      <c r="C490" s="380"/>
      <c r="D490" s="379"/>
      <c r="E490" s="379"/>
      <c r="F490" s="379"/>
      <c r="G490" s="380"/>
      <c r="H490" s="380"/>
      <c r="I490" s="380"/>
    </row>
    <row r="491" spans="3:9" ht="15.75" x14ac:dyDescent="0.25">
      <c r="C491" s="380"/>
      <c r="D491" s="379"/>
      <c r="E491" s="379"/>
      <c r="F491" s="379"/>
      <c r="G491" s="380"/>
      <c r="H491" s="380"/>
      <c r="I491" s="380"/>
    </row>
    <row r="492" spans="3:9" ht="15.75" x14ac:dyDescent="0.25">
      <c r="C492" s="380"/>
      <c r="D492" s="379"/>
      <c r="E492" s="379"/>
      <c r="F492" s="379"/>
      <c r="G492" s="380"/>
      <c r="H492" s="380"/>
      <c r="I492" s="380"/>
    </row>
    <row r="493" spans="3:9" ht="15.75" x14ac:dyDescent="0.25">
      <c r="C493" s="380"/>
      <c r="D493" s="379"/>
      <c r="E493" s="379"/>
      <c r="F493" s="379"/>
      <c r="G493" s="380"/>
      <c r="H493" s="380"/>
      <c r="I493" s="380"/>
    </row>
    <row r="494" spans="3:9" ht="15.75" x14ac:dyDescent="0.25">
      <c r="C494" s="380"/>
      <c r="D494" s="379"/>
      <c r="E494" s="379"/>
      <c r="F494" s="379"/>
      <c r="G494" s="380"/>
      <c r="H494" s="380"/>
      <c r="I494" s="380"/>
    </row>
    <row r="495" spans="3:9" ht="15.75" x14ac:dyDescent="0.25">
      <c r="C495" s="380"/>
      <c r="D495" s="379"/>
      <c r="E495" s="379"/>
      <c r="F495" s="379"/>
      <c r="G495" s="380"/>
      <c r="H495" s="380"/>
      <c r="I495" s="380"/>
    </row>
    <row r="496" spans="3:9" ht="15.75" x14ac:dyDescent="0.25">
      <c r="C496" s="380"/>
      <c r="D496" s="379"/>
      <c r="E496" s="379"/>
      <c r="F496" s="379"/>
      <c r="G496" s="380"/>
      <c r="H496" s="380"/>
      <c r="I496" s="380"/>
    </row>
    <row r="497" spans="3:9" ht="15.75" x14ac:dyDescent="0.25">
      <c r="C497" s="380"/>
      <c r="D497" s="379"/>
      <c r="E497" s="379"/>
      <c r="F497" s="379"/>
      <c r="G497" s="380"/>
      <c r="H497" s="380"/>
      <c r="I497" s="380"/>
    </row>
    <row r="498" spans="3:9" ht="15.75" x14ac:dyDescent="0.25">
      <c r="C498" s="380"/>
      <c r="D498" s="379"/>
      <c r="E498" s="379"/>
      <c r="F498" s="379"/>
      <c r="G498" s="380"/>
      <c r="H498" s="380"/>
      <c r="I498" s="380"/>
    </row>
    <row r="499" spans="3:9" ht="15.75" x14ac:dyDescent="0.25">
      <c r="C499" s="380"/>
      <c r="D499" s="379"/>
      <c r="E499" s="379"/>
      <c r="F499" s="379"/>
      <c r="G499" s="380"/>
      <c r="H499" s="380"/>
      <c r="I499" s="380"/>
    </row>
    <row r="500" spans="3:9" ht="15.75" x14ac:dyDescent="0.25">
      <c r="C500" s="380"/>
      <c r="D500" s="379"/>
      <c r="E500" s="379"/>
      <c r="F500" s="379"/>
      <c r="G500" s="380"/>
      <c r="H500" s="380"/>
      <c r="I500" s="380"/>
    </row>
    <row r="501" spans="3:9" ht="15.75" x14ac:dyDescent="0.25">
      <c r="C501" s="380"/>
      <c r="D501" s="379"/>
      <c r="E501" s="379"/>
      <c r="F501" s="379"/>
      <c r="G501" s="380"/>
      <c r="H501" s="380"/>
      <c r="I501" s="380"/>
    </row>
    <row r="502" spans="3:9" ht="15.75" x14ac:dyDescent="0.25">
      <c r="C502" s="380"/>
      <c r="D502" s="379"/>
      <c r="E502" s="379"/>
      <c r="F502" s="379"/>
      <c r="G502" s="380"/>
      <c r="H502" s="380"/>
      <c r="I502" s="380"/>
    </row>
    <row r="503" spans="3:9" ht="15.75" x14ac:dyDescent="0.25">
      <c r="C503" s="380"/>
      <c r="D503" s="379"/>
      <c r="E503" s="379"/>
      <c r="F503" s="379"/>
      <c r="G503" s="380"/>
      <c r="H503" s="380"/>
      <c r="I503" s="380"/>
    </row>
    <row r="504" spans="3:9" ht="15.75" x14ac:dyDescent="0.25">
      <c r="C504" s="380"/>
      <c r="D504" s="379"/>
      <c r="E504" s="379"/>
      <c r="F504" s="379"/>
      <c r="G504" s="380"/>
      <c r="H504" s="380"/>
      <c r="I504" s="380"/>
    </row>
    <row r="505" spans="3:9" ht="15.75" x14ac:dyDescent="0.25">
      <c r="C505" s="380"/>
      <c r="D505" s="379"/>
      <c r="E505" s="379"/>
      <c r="F505" s="379"/>
      <c r="G505" s="380"/>
      <c r="H505" s="380"/>
      <c r="I505" s="380"/>
    </row>
    <row r="506" spans="3:9" ht="15.75" x14ac:dyDescent="0.25">
      <c r="C506" s="380"/>
      <c r="D506" s="379"/>
      <c r="E506" s="379"/>
      <c r="F506" s="379"/>
      <c r="G506" s="380"/>
      <c r="H506" s="380"/>
      <c r="I506" s="380"/>
    </row>
    <row r="507" spans="3:9" ht="15.75" x14ac:dyDescent="0.25">
      <c r="C507" s="380"/>
      <c r="D507" s="379"/>
      <c r="E507" s="379"/>
      <c r="F507" s="379"/>
      <c r="G507" s="380"/>
      <c r="H507" s="380"/>
      <c r="I507" s="380"/>
    </row>
    <row r="508" spans="3:9" ht="15.75" x14ac:dyDescent="0.25">
      <c r="C508" s="380"/>
      <c r="D508" s="379"/>
      <c r="E508" s="379"/>
      <c r="F508" s="379"/>
      <c r="G508" s="380"/>
      <c r="H508" s="380"/>
      <c r="I508" s="380"/>
    </row>
    <row r="509" spans="3:9" ht="15.75" x14ac:dyDescent="0.25">
      <c r="C509" s="380"/>
      <c r="D509" s="379"/>
      <c r="E509" s="379"/>
      <c r="F509" s="379"/>
      <c r="G509" s="380"/>
      <c r="H509" s="380"/>
      <c r="I509" s="380"/>
    </row>
    <row r="510" spans="3:9" ht="15.75" x14ac:dyDescent="0.25">
      <c r="C510" s="380"/>
      <c r="D510" s="379"/>
      <c r="E510" s="379"/>
      <c r="F510" s="379"/>
      <c r="G510" s="380"/>
      <c r="H510" s="380"/>
      <c r="I510" s="380"/>
    </row>
    <row r="511" spans="3:9" ht="15.75" x14ac:dyDescent="0.25">
      <c r="C511" s="380"/>
      <c r="D511" s="379"/>
      <c r="E511" s="379"/>
      <c r="F511" s="379"/>
      <c r="G511" s="380"/>
      <c r="H511" s="380"/>
      <c r="I511" s="380"/>
    </row>
    <row r="512" spans="3:9" ht="15.75" x14ac:dyDescent="0.25">
      <c r="C512" s="380"/>
      <c r="D512" s="379"/>
      <c r="E512" s="379"/>
      <c r="F512" s="379"/>
      <c r="G512" s="380"/>
      <c r="H512" s="380"/>
      <c r="I512" s="380"/>
    </row>
    <row r="513" spans="3:9" ht="15.75" x14ac:dyDescent="0.25">
      <c r="C513" s="380"/>
      <c r="D513" s="379"/>
      <c r="E513" s="379"/>
      <c r="F513" s="379"/>
      <c r="G513" s="380"/>
      <c r="H513" s="380"/>
      <c r="I513" s="380"/>
    </row>
    <row r="514" spans="3:9" ht="15.75" x14ac:dyDescent="0.25">
      <c r="C514" s="380"/>
      <c r="D514" s="379"/>
      <c r="E514" s="379"/>
      <c r="F514" s="379"/>
      <c r="G514" s="380"/>
      <c r="H514" s="380"/>
      <c r="I514" s="380"/>
    </row>
    <row r="515" spans="3:9" ht="15.75" x14ac:dyDescent="0.25">
      <c r="C515" s="380"/>
      <c r="D515" s="379"/>
      <c r="E515" s="379"/>
      <c r="F515" s="379"/>
      <c r="G515" s="380"/>
      <c r="H515" s="380"/>
      <c r="I515" s="380"/>
    </row>
    <row r="516" spans="3:9" ht="15.75" x14ac:dyDescent="0.25">
      <c r="C516" s="380"/>
      <c r="D516" s="379"/>
      <c r="E516" s="379"/>
      <c r="F516" s="379"/>
      <c r="G516" s="380"/>
      <c r="H516" s="380"/>
      <c r="I516" s="380"/>
    </row>
    <row r="517" spans="3:9" ht="15.75" x14ac:dyDescent="0.25">
      <c r="C517" s="380"/>
      <c r="D517" s="379"/>
      <c r="E517" s="379"/>
      <c r="F517" s="379"/>
      <c r="G517" s="380"/>
      <c r="H517" s="380"/>
      <c r="I517" s="380"/>
    </row>
    <row r="518" spans="3:9" ht="15.75" x14ac:dyDescent="0.25">
      <c r="C518" s="380"/>
      <c r="D518" s="379"/>
      <c r="E518" s="379"/>
      <c r="F518" s="379"/>
      <c r="G518" s="380"/>
      <c r="H518" s="380"/>
      <c r="I518" s="380"/>
    </row>
    <row r="519" spans="3:9" ht="15.75" x14ac:dyDescent="0.25">
      <c r="C519" s="380"/>
      <c r="D519" s="379"/>
      <c r="E519" s="379"/>
      <c r="F519" s="379"/>
      <c r="G519" s="380"/>
      <c r="H519" s="380"/>
      <c r="I519" s="380"/>
    </row>
    <row r="520" spans="3:9" ht="15.75" x14ac:dyDescent="0.25">
      <c r="C520" s="380"/>
      <c r="D520" s="379"/>
      <c r="E520" s="379"/>
      <c r="F520" s="379"/>
      <c r="G520" s="380"/>
      <c r="H520" s="380"/>
      <c r="I520" s="380"/>
    </row>
    <row r="521" spans="3:9" ht="15.75" x14ac:dyDescent="0.25">
      <c r="C521" s="380"/>
      <c r="D521" s="379"/>
      <c r="E521" s="379"/>
      <c r="F521" s="379"/>
      <c r="G521" s="380"/>
      <c r="H521" s="380"/>
      <c r="I521" s="380"/>
    </row>
    <row r="522" spans="3:9" ht="15.75" x14ac:dyDescent="0.25">
      <c r="C522" s="380"/>
      <c r="D522" s="379"/>
      <c r="E522" s="379"/>
      <c r="F522" s="379"/>
      <c r="G522" s="380"/>
      <c r="H522" s="380"/>
      <c r="I522" s="380"/>
    </row>
    <row r="523" spans="3:9" ht="15.75" x14ac:dyDescent="0.25">
      <c r="C523" s="380"/>
      <c r="D523" s="379"/>
      <c r="E523" s="379"/>
      <c r="F523" s="379"/>
      <c r="G523" s="380"/>
      <c r="H523" s="380"/>
      <c r="I523" s="380"/>
    </row>
    <row r="524" spans="3:9" ht="15.75" x14ac:dyDescent="0.25">
      <c r="C524" s="380"/>
      <c r="D524" s="379"/>
      <c r="E524" s="379"/>
      <c r="F524" s="379"/>
      <c r="G524" s="380"/>
      <c r="H524" s="380"/>
      <c r="I524" s="380"/>
    </row>
    <row r="525" spans="3:9" ht="15.75" x14ac:dyDescent="0.25">
      <c r="C525" s="380"/>
      <c r="D525" s="379"/>
      <c r="E525" s="379"/>
      <c r="F525" s="379"/>
      <c r="G525" s="380"/>
      <c r="H525" s="380"/>
      <c r="I525" s="380"/>
    </row>
    <row r="526" spans="3:9" ht="15.75" x14ac:dyDescent="0.25">
      <c r="C526" s="380"/>
      <c r="D526" s="379"/>
      <c r="E526" s="379"/>
      <c r="F526" s="379"/>
      <c r="G526" s="380"/>
      <c r="H526" s="380"/>
      <c r="I526" s="380"/>
    </row>
    <row r="527" spans="3:9" ht="15.75" x14ac:dyDescent="0.25">
      <c r="C527" s="380"/>
      <c r="D527" s="379"/>
      <c r="E527" s="379"/>
      <c r="F527" s="379"/>
      <c r="G527" s="380"/>
      <c r="H527" s="380"/>
      <c r="I527" s="380"/>
    </row>
    <row r="528" spans="3:9" ht="15.75" x14ac:dyDescent="0.25">
      <c r="C528" s="380"/>
      <c r="D528" s="379"/>
      <c r="E528" s="379"/>
      <c r="F528" s="379"/>
      <c r="G528" s="380"/>
      <c r="H528" s="380"/>
      <c r="I528" s="380"/>
    </row>
    <row r="529" spans="3:9" ht="15.75" x14ac:dyDescent="0.25">
      <c r="C529" s="380"/>
      <c r="D529" s="379"/>
      <c r="E529" s="379"/>
      <c r="F529" s="379"/>
      <c r="G529" s="380"/>
      <c r="H529" s="380"/>
      <c r="I529" s="380"/>
    </row>
    <row r="530" spans="3:9" ht="15.75" x14ac:dyDescent="0.25">
      <c r="C530" s="380"/>
      <c r="D530" s="379"/>
      <c r="E530" s="379"/>
      <c r="F530" s="379"/>
      <c r="G530" s="380"/>
      <c r="H530" s="380"/>
      <c r="I530" s="380"/>
    </row>
    <row r="531" spans="3:9" ht="15.75" x14ac:dyDescent="0.25">
      <c r="C531" s="380"/>
      <c r="D531" s="379"/>
      <c r="E531" s="379"/>
      <c r="F531" s="379"/>
      <c r="G531" s="380"/>
      <c r="H531" s="380"/>
      <c r="I531" s="380"/>
    </row>
    <row r="532" spans="3:9" ht="15.75" x14ac:dyDescent="0.25">
      <c r="C532" s="380"/>
      <c r="D532" s="379"/>
      <c r="E532" s="379"/>
      <c r="F532" s="379"/>
      <c r="G532" s="380"/>
      <c r="H532" s="380"/>
      <c r="I532" s="380"/>
    </row>
    <row r="533" spans="3:9" ht="15.75" x14ac:dyDescent="0.25">
      <c r="C533" s="380"/>
      <c r="D533" s="379"/>
      <c r="E533" s="379"/>
      <c r="F533" s="379"/>
      <c r="G533" s="380"/>
      <c r="H533" s="380"/>
      <c r="I533" s="380"/>
    </row>
    <row r="534" spans="3:9" ht="15.75" x14ac:dyDescent="0.25">
      <c r="C534" s="380"/>
      <c r="D534" s="379"/>
      <c r="E534" s="379"/>
      <c r="F534" s="379"/>
      <c r="G534" s="380"/>
      <c r="H534" s="380"/>
      <c r="I534" s="380"/>
    </row>
    <row r="535" spans="3:9" ht="15.75" x14ac:dyDescent="0.25">
      <c r="C535" s="380"/>
      <c r="D535" s="379"/>
      <c r="E535" s="379"/>
      <c r="F535" s="379"/>
      <c r="G535" s="380"/>
      <c r="H535" s="380"/>
      <c r="I535" s="380"/>
    </row>
    <row r="536" spans="3:9" ht="15.75" x14ac:dyDescent="0.25">
      <c r="C536" s="380"/>
      <c r="D536" s="379"/>
      <c r="E536" s="379"/>
      <c r="F536" s="379"/>
      <c r="G536" s="380"/>
      <c r="H536" s="380"/>
      <c r="I536" s="380"/>
    </row>
    <row r="537" spans="3:9" ht="15.75" x14ac:dyDescent="0.25">
      <c r="C537" s="380"/>
      <c r="D537" s="379"/>
      <c r="E537" s="379"/>
      <c r="F537" s="379"/>
      <c r="G537" s="380"/>
      <c r="H537" s="380"/>
      <c r="I537" s="380"/>
    </row>
    <row r="538" spans="3:9" ht="15.75" x14ac:dyDescent="0.25">
      <c r="C538" s="380"/>
      <c r="D538" s="379"/>
      <c r="E538" s="379"/>
      <c r="F538" s="379"/>
      <c r="G538" s="380"/>
      <c r="H538" s="380"/>
      <c r="I538" s="380"/>
    </row>
    <row r="539" spans="3:9" ht="15.75" x14ac:dyDescent="0.25">
      <c r="C539" s="380"/>
      <c r="D539" s="379"/>
      <c r="E539" s="379"/>
      <c r="F539" s="379"/>
      <c r="G539" s="380"/>
      <c r="H539" s="380"/>
      <c r="I539" s="380"/>
    </row>
    <row r="540" spans="3:9" ht="15.75" x14ac:dyDescent="0.25">
      <c r="C540" s="380"/>
      <c r="D540" s="379"/>
      <c r="E540" s="379"/>
      <c r="F540" s="379"/>
      <c r="G540" s="380"/>
      <c r="H540" s="380"/>
      <c r="I540" s="380"/>
    </row>
    <row r="541" spans="3:9" ht="15.75" x14ac:dyDescent="0.25">
      <c r="C541" s="380"/>
      <c r="D541" s="379"/>
      <c r="E541" s="379"/>
      <c r="F541" s="379"/>
      <c r="G541" s="380"/>
      <c r="H541" s="380"/>
      <c r="I541" s="380"/>
    </row>
    <row r="542" spans="3:9" ht="15.75" x14ac:dyDescent="0.25">
      <c r="C542" s="380"/>
      <c r="D542" s="379"/>
      <c r="E542" s="379"/>
      <c r="F542" s="379"/>
      <c r="G542" s="380"/>
      <c r="H542" s="380"/>
      <c r="I542" s="380"/>
    </row>
    <row r="543" spans="3:9" ht="15.75" x14ac:dyDescent="0.25">
      <c r="C543" s="380"/>
      <c r="D543" s="379"/>
      <c r="E543" s="379"/>
      <c r="F543" s="379"/>
      <c r="G543" s="380"/>
      <c r="H543" s="380"/>
      <c r="I543" s="380"/>
    </row>
    <row r="544" spans="3:9" ht="15.75" x14ac:dyDescent="0.25">
      <c r="C544" s="380"/>
      <c r="D544" s="379"/>
      <c r="E544" s="379"/>
      <c r="F544" s="379"/>
      <c r="G544" s="380"/>
      <c r="H544" s="380"/>
      <c r="I544" s="380"/>
    </row>
    <row r="545" spans="3:9" ht="15.75" x14ac:dyDescent="0.25">
      <c r="C545" s="380"/>
      <c r="D545" s="379"/>
      <c r="E545" s="379"/>
      <c r="F545" s="379"/>
      <c r="G545" s="380"/>
      <c r="H545" s="380"/>
      <c r="I545" s="380"/>
    </row>
    <row r="546" spans="3:9" ht="15.75" x14ac:dyDescent="0.25">
      <c r="C546" s="380"/>
      <c r="D546" s="379"/>
      <c r="E546" s="379"/>
      <c r="F546" s="379"/>
      <c r="G546" s="380"/>
      <c r="H546" s="380"/>
      <c r="I546" s="380"/>
    </row>
    <row r="547" spans="3:9" ht="15.75" x14ac:dyDescent="0.25">
      <c r="C547" s="380"/>
      <c r="D547" s="379"/>
      <c r="E547" s="379"/>
      <c r="F547" s="379"/>
      <c r="G547" s="380"/>
      <c r="H547" s="380"/>
      <c r="I547" s="380"/>
    </row>
    <row r="548" spans="3:9" ht="15.75" x14ac:dyDescent="0.25">
      <c r="C548" s="380"/>
      <c r="D548" s="379"/>
      <c r="E548" s="379"/>
      <c r="F548" s="379"/>
      <c r="G548" s="380"/>
      <c r="H548" s="380"/>
      <c r="I548" s="380"/>
    </row>
    <row r="549" spans="3:9" ht="15.75" x14ac:dyDescent="0.25">
      <c r="C549" s="380"/>
      <c r="D549" s="379"/>
      <c r="E549" s="379"/>
      <c r="F549" s="379"/>
      <c r="G549" s="380"/>
      <c r="H549" s="380"/>
      <c r="I549" s="380"/>
    </row>
    <row r="550" spans="3:9" ht="15.75" x14ac:dyDescent="0.25">
      <c r="C550" s="380"/>
      <c r="D550" s="379"/>
      <c r="E550" s="379"/>
      <c r="F550" s="379"/>
      <c r="G550" s="380"/>
      <c r="H550" s="380"/>
      <c r="I550" s="380"/>
    </row>
    <row r="551" spans="3:9" ht="15.75" x14ac:dyDescent="0.25">
      <c r="C551" s="380"/>
      <c r="D551" s="379"/>
      <c r="E551" s="379"/>
      <c r="F551" s="379"/>
      <c r="G551" s="380"/>
      <c r="H551" s="380"/>
      <c r="I551" s="380"/>
    </row>
    <row r="552" spans="3:9" ht="15.75" x14ac:dyDescent="0.25">
      <c r="C552" s="380"/>
      <c r="D552" s="379"/>
      <c r="E552" s="379"/>
      <c r="F552" s="379"/>
      <c r="G552" s="380"/>
      <c r="H552" s="380"/>
      <c r="I552" s="380"/>
    </row>
    <row r="553" spans="3:9" ht="15.75" x14ac:dyDescent="0.25">
      <c r="C553" s="380"/>
      <c r="D553" s="379"/>
      <c r="E553" s="379"/>
      <c r="F553" s="379"/>
      <c r="G553" s="380"/>
      <c r="H553" s="380"/>
      <c r="I553" s="380"/>
    </row>
    <row r="554" spans="3:9" ht="15.75" x14ac:dyDescent="0.25">
      <c r="C554" s="380"/>
      <c r="D554" s="379"/>
      <c r="E554" s="379"/>
      <c r="F554" s="379"/>
      <c r="G554" s="380"/>
      <c r="H554" s="380"/>
      <c r="I554" s="380"/>
    </row>
    <row r="555" spans="3:9" ht="15.75" x14ac:dyDescent="0.25">
      <c r="C555" s="380"/>
      <c r="D555" s="379"/>
      <c r="E555" s="379"/>
      <c r="F555" s="379"/>
      <c r="G555" s="380"/>
      <c r="H555" s="380"/>
      <c r="I555" s="380"/>
    </row>
    <row r="556" spans="3:9" ht="15.75" x14ac:dyDescent="0.25">
      <c r="C556" s="380"/>
      <c r="D556" s="379"/>
      <c r="E556" s="379"/>
      <c r="F556" s="379"/>
      <c r="G556" s="380"/>
      <c r="H556" s="380"/>
      <c r="I556" s="380"/>
    </row>
    <row r="557" spans="3:9" ht="15.75" x14ac:dyDescent="0.25">
      <c r="C557" s="380"/>
      <c r="D557" s="379"/>
      <c r="E557" s="379"/>
      <c r="F557" s="379"/>
      <c r="G557" s="380"/>
      <c r="H557" s="380"/>
      <c r="I557" s="380"/>
    </row>
    <row r="558" spans="3:9" ht="15.75" x14ac:dyDescent="0.25">
      <c r="C558" s="380"/>
      <c r="D558" s="379"/>
      <c r="E558" s="379"/>
      <c r="F558" s="379"/>
      <c r="G558" s="380"/>
      <c r="H558" s="380"/>
      <c r="I558" s="380"/>
    </row>
    <row r="559" spans="3:9" ht="15.75" x14ac:dyDescent="0.25">
      <c r="C559" s="380"/>
      <c r="D559" s="379"/>
      <c r="E559" s="379"/>
      <c r="F559" s="379"/>
      <c r="G559" s="380"/>
      <c r="H559" s="380"/>
      <c r="I559" s="380"/>
    </row>
    <row r="560" spans="3:9" ht="15.75" x14ac:dyDescent="0.25">
      <c r="C560" s="380"/>
      <c r="D560" s="379"/>
      <c r="E560" s="379"/>
      <c r="F560" s="379"/>
      <c r="G560" s="380"/>
      <c r="H560" s="380"/>
      <c r="I560" s="380"/>
    </row>
    <row r="561" spans="3:9" ht="15.75" x14ac:dyDescent="0.25">
      <c r="C561" s="380"/>
      <c r="D561" s="379"/>
      <c r="E561" s="379"/>
      <c r="F561" s="379"/>
      <c r="G561" s="380"/>
      <c r="H561" s="380"/>
      <c r="I561" s="380"/>
    </row>
    <row r="562" spans="3:9" ht="15.75" x14ac:dyDescent="0.25">
      <c r="C562" s="380"/>
      <c r="D562" s="379"/>
      <c r="E562" s="379"/>
      <c r="F562" s="379"/>
      <c r="G562" s="380"/>
      <c r="H562" s="380"/>
      <c r="I562" s="380"/>
    </row>
    <row r="563" spans="3:9" ht="15.75" x14ac:dyDescent="0.25">
      <c r="C563" s="380"/>
      <c r="D563" s="379"/>
      <c r="E563" s="379"/>
      <c r="F563" s="379"/>
      <c r="G563" s="380"/>
      <c r="H563" s="380"/>
      <c r="I563" s="380"/>
    </row>
    <row r="564" spans="3:9" ht="15.75" x14ac:dyDescent="0.25">
      <c r="C564" s="380"/>
      <c r="D564" s="379"/>
      <c r="E564" s="379"/>
      <c r="F564" s="379"/>
      <c r="G564" s="380"/>
      <c r="H564" s="380"/>
      <c r="I564" s="380"/>
    </row>
    <row r="565" spans="3:9" ht="15.75" x14ac:dyDescent="0.25">
      <c r="C565" s="380"/>
      <c r="D565" s="379"/>
      <c r="E565" s="379"/>
      <c r="F565" s="379"/>
      <c r="G565" s="380"/>
      <c r="H565" s="380"/>
      <c r="I565" s="380"/>
    </row>
    <row r="566" spans="3:9" ht="15.75" x14ac:dyDescent="0.25">
      <c r="C566" s="380"/>
      <c r="D566" s="379"/>
      <c r="E566" s="379"/>
      <c r="F566" s="379"/>
      <c r="G566" s="380"/>
      <c r="H566" s="380"/>
      <c r="I566" s="380"/>
    </row>
    <row r="567" spans="3:9" ht="15.75" x14ac:dyDescent="0.25">
      <c r="C567" s="380"/>
      <c r="D567" s="379"/>
      <c r="E567" s="379"/>
      <c r="F567" s="379"/>
      <c r="G567" s="380"/>
      <c r="H567" s="380"/>
      <c r="I567" s="380"/>
    </row>
    <row r="568" spans="3:9" ht="15.75" x14ac:dyDescent="0.25">
      <c r="C568" s="380"/>
      <c r="D568" s="379"/>
      <c r="E568" s="379"/>
      <c r="F568" s="379"/>
      <c r="G568" s="380"/>
      <c r="H568" s="380"/>
      <c r="I568" s="380"/>
    </row>
    <row r="569" spans="3:9" ht="15.75" x14ac:dyDescent="0.25">
      <c r="C569" s="380"/>
      <c r="D569" s="379"/>
      <c r="E569" s="379"/>
      <c r="F569" s="379"/>
      <c r="G569" s="380"/>
      <c r="H569" s="380"/>
      <c r="I569" s="380"/>
    </row>
    <row r="570" spans="3:9" ht="15.75" x14ac:dyDescent="0.25">
      <c r="C570" s="380"/>
      <c r="D570" s="379"/>
      <c r="E570" s="379"/>
      <c r="F570" s="379"/>
      <c r="G570" s="380"/>
      <c r="H570" s="380"/>
      <c r="I570" s="380"/>
    </row>
    <row r="571" spans="3:9" ht="15.75" x14ac:dyDescent="0.25">
      <c r="C571" s="380"/>
      <c r="D571" s="379"/>
      <c r="E571" s="379"/>
      <c r="F571" s="379"/>
      <c r="G571" s="380"/>
      <c r="H571" s="380"/>
      <c r="I571" s="380"/>
    </row>
    <row r="572" spans="3:9" ht="15.75" x14ac:dyDescent="0.25">
      <c r="C572" s="380"/>
      <c r="D572" s="379"/>
      <c r="E572" s="379"/>
      <c r="F572" s="379"/>
      <c r="G572" s="380"/>
      <c r="H572" s="380"/>
      <c r="I572" s="380"/>
    </row>
    <row r="573" spans="3:9" ht="15.75" x14ac:dyDescent="0.25">
      <c r="C573" s="380"/>
      <c r="D573" s="379"/>
      <c r="E573" s="379"/>
      <c r="F573" s="379"/>
      <c r="G573" s="380"/>
      <c r="H573" s="380"/>
      <c r="I573" s="380"/>
    </row>
    <row r="574" spans="3:9" ht="15.75" x14ac:dyDescent="0.25">
      <c r="C574" s="380"/>
      <c r="D574" s="379"/>
      <c r="E574" s="379"/>
      <c r="F574" s="379"/>
      <c r="G574" s="380"/>
      <c r="H574" s="380"/>
      <c r="I574" s="380"/>
    </row>
    <row r="575" spans="3:9" ht="15.75" x14ac:dyDescent="0.25">
      <c r="C575" s="380"/>
      <c r="D575" s="379"/>
      <c r="E575" s="379"/>
      <c r="F575" s="379"/>
      <c r="G575" s="380"/>
      <c r="H575" s="380"/>
      <c r="I575" s="380"/>
    </row>
    <row r="576" spans="3:9" ht="15.75" x14ac:dyDescent="0.25">
      <c r="C576" s="380"/>
      <c r="D576" s="379"/>
      <c r="E576" s="379"/>
      <c r="F576" s="379"/>
      <c r="G576" s="380"/>
      <c r="H576" s="380"/>
      <c r="I576" s="380"/>
    </row>
    <row r="577" spans="3:9" ht="15.75" x14ac:dyDescent="0.25">
      <c r="C577" s="380"/>
      <c r="D577" s="379"/>
      <c r="E577" s="379"/>
      <c r="F577" s="379"/>
      <c r="G577" s="380"/>
      <c r="H577" s="380"/>
      <c r="I577" s="380"/>
    </row>
    <row r="578" spans="3:9" ht="15.75" x14ac:dyDescent="0.25">
      <c r="C578" s="380"/>
      <c r="D578" s="379"/>
      <c r="E578" s="379"/>
      <c r="F578" s="379"/>
      <c r="G578" s="380"/>
      <c r="H578" s="380"/>
      <c r="I578" s="380"/>
    </row>
    <row r="579" spans="3:9" ht="15.75" x14ac:dyDescent="0.25">
      <c r="C579" s="380"/>
      <c r="D579" s="379"/>
      <c r="E579" s="379"/>
      <c r="F579" s="379"/>
      <c r="G579" s="380"/>
      <c r="H579" s="380"/>
      <c r="I579" s="380"/>
    </row>
    <row r="580" spans="3:9" ht="15.75" x14ac:dyDescent="0.25">
      <c r="C580" s="380"/>
      <c r="D580" s="379"/>
      <c r="E580" s="379"/>
      <c r="F580" s="379"/>
      <c r="G580" s="380"/>
      <c r="H580" s="380"/>
      <c r="I580" s="380"/>
    </row>
    <row r="581" spans="3:9" ht="15.75" x14ac:dyDescent="0.25">
      <c r="C581" s="380"/>
      <c r="D581" s="379"/>
      <c r="E581" s="379"/>
      <c r="F581" s="379"/>
      <c r="G581" s="380"/>
      <c r="H581" s="380"/>
      <c r="I581" s="380"/>
    </row>
    <row r="582" spans="3:9" ht="15.75" x14ac:dyDescent="0.25">
      <c r="C582" s="380"/>
      <c r="D582" s="379"/>
      <c r="E582" s="379"/>
      <c r="F582" s="379"/>
      <c r="G582" s="380"/>
      <c r="H582" s="380"/>
      <c r="I582" s="380"/>
    </row>
    <row r="583" spans="3:9" ht="15.75" x14ac:dyDescent="0.25">
      <c r="C583" s="380"/>
      <c r="D583" s="379"/>
      <c r="E583" s="379"/>
      <c r="F583" s="379"/>
      <c r="G583" s="380"/>
      <c r="H583" s="380"/>
      <c r="I583" s="380"/>
    </row>
    <row r="584" spans="3:9" ht="15.75" x14ac:dyDescent="0.25">
      <c r="C584" s="380"/>
      <c r="D584" s="379"/>
      <c r="E584" s="379"/>
      <c r="F584" s="379"/>
      <c r="G584" s="380"/>
      <c r="H584" s="380"/>
      <c r="I584" s="380"/>
    </row>
    <row r="585" spans="3:9" ht="15.75" x14ac:dyDescent="0.25">
      <c r="C585" s="380"/>
      <c r="D585" s="379"/>
      <c r="E585" s="379"/>
      <c r="F585" s="379"/>
      <c r="G585" s="380"/>
      <c r="H585" s="380"/>
      <c r="I585" s="380"/>
    </row>
    <row r="586" spans="3:9" ht="15.75" x14ac:dyDescent="0.25">
      <c r="C586" s="380"/>
      <c r="D586" s="379"/>
      <c r="E586" s="379"/>
      <c r="F586" s="379"/>
      <c r="G586" s="380"/>
      <c r="H586" s="380"/>
      <c r="I586" s="380"/>
    </row>
    <row r="587" spans="3:9" ht="15.75" x14ac:dyDescent="0.25">
      <c r="C587" s="380"/>
      <c r="D587" s="379"/>
      <c r="E587" s="379"/>
      <c r="F587" s="379"/>
      <c r="G587" s="380"/>
      <c r="H587" s="380"/>
      <c r="I587" s="380"/>
    </row>
    <row r="588" spans="3:9" ht="15.75" x14ac:dyDescent="0.25">
      <c r="C588" s="380"/>
      <c r="D588" s="379"/>
      <c r="E588" s="379"/>
      <c r="F588" s="379"/>
      <c r="G588" s="380"/>
      <c r="H588" s="380"/>
      <c r="I588" s="380"/>
    </row>
    <row r="589" spans="3:9" ht="15.75" x14ac:dyDescent="0.25">
      <c r="C589" s="380"/>
      <c r="D589" s="379"/>
      <c r="E589" s="379"/>
      <c r="F589" s="379"/>
      <c r="G589" s="380"/>
      <c r="H589" s="380"/>
      <c r="I589" s="380"/>
    </row>
    <row r="590" spans="3:9" ht="15.75" x14ac:dyDescent="0.25">
      <c r="C590" s="380"/>
      <c r="D590" s="379"/>
      <c r="E590" s="379"/>
      <c r="F590" s="379"/>
      <c r="G590" s="380"/>
      <c r="H590" s="380"/>
      <c r="I590" s="380"/>
    </row>
    <row r="591" spans="3:9" ht="15.75" x14ac:dyDescent="0.25">
      <c r="C591" s="380"/>
      <c r="D591" s="379"/>
      <c r="E591" s="379"/>
      <c r="F591" s="379"/>
      <c r="G591" s="380"/>
      <c r="H591" s="380"/>
      <c r="I591" s="380"/>
    </row>
    <row r="592" spans="3:9" ht="15.75" x14ac:dyDescent="0.25">
      <c r="C592" s="380"/>
      <c r="D592" s="379"/>
      <c r="E592" s="379"/>
      <c r="F592" s="379"/>
      <c r="G592" s="380"/>
      <c r="H592" s="380"/>
      <c r="I592" s="380"/>
    </row>
    <row r="593" spans="3:9" ht="15.75" x14ac:dyDescent="0.25">
      <c r="C593" s="380"/>
      <c r="D593" s="379"/>
      <c r="E593" s="379"/>
      <c r="F593" s="379"/>
      <c r="G593" s="380"/>
      <c r="H593" s="380"/>
      <c r="I593" s="380"/>
    </row>
    <row r="594" spans="3:9" ht="15.75" x14ac:dyDescent="0.25">
      <c r="C594" s="380"/>
      <c r="D594" s="379"/>
      <c r="E594" s="379"/>
      <c r="F594" s="379"/>
      <c r="G594" s="380"/>
      <c r="H594" s="380"/>
      <c r="I594" s="380"/>
    </row>
    <row r="595" spans="3:9" ht="15.75" x14ac:dyDescent="0.25">
      <c r="C595" s="380"/>
      <c r="D595" s="379"/>
      <c r="E595" s="379"/>
      <c r="F595" s="379"/>
      <c r="G595" s="380"/>
      <c r="H595" s="380"/>
      <c r="I595" s="380"/>
    </row>
    <row r="596" spans="3:9" ht="15.75" x14ac:dyDescent="0.25">
      <c r="C596" s="380"/>
      <c r="D596" s="379"/>
      <c r="E596" s="379"/>
      <c r="F596" s="379"/>
      <c r="G596" s="380"/>
      <c r="H596" s="380"/>
      <c r="I596" s="380"/>
    </row>
    <row r="597" spans="3:9" ht="15.75" x14ac:dyDescent="0.25">
      <c r="C597" s="380"/>
      <c r="D597" s="379"/>
      <c r="E597" s="379"/>
      <c r="F597" s="379"/>
      <c r="G597" s="380"/>
      <c r="H597" s="380"/>
      <c r="I597" s="380"/>
    </row>
    <row r="598" spans="3:9" ht="15.75" x14ac:dyDescent="0.25">
      <c r="C598" s="380"/>
      <c r="D598" s="379"/>
      <c r="E598" s="379"/>
      <c r="F598" s="379"/>
      <c r="G598" s="380"/>
      <c r="H598" s="380"/>
      <c r="I598" s="380"/>
    </row>
    <row r="599" spans="3:9" ht="15.75" x14ac:dyDescent="0.25">
      <c r="C599" s="380"/>
      <c r="D599" s="379"/>
      <c r="E599" s="379"/>
      <c r="F599" s="379"/>
      <c r="G599" s="380"/>
      <c r="H599" s="380"/>
      <c r="I599" s="380"/>
    </row>
    <row r="600" spans="3:9" ht="15.75" x14ac:dyDescent="0.25">
      <c r="C600" s="380"/>
      <c r="D600" s="379"/>
      <c r="E600" s="379"/>
      <c r="F600" s="379"/>
      <c r="G600" s="380"/>
      <c r="H600" s="380"/>
      <c r="I600" s="380"/>
    </row>
    <row r="601" spans="3:9" ht="15.75" x14ac:dyDescent="0.25">
      <c r="C601" s="380"/>
      <c r="D601" s="379"/>
      <c r="E601" s="379"/>
      <c r="F601" s="379"/>
      <c r="G601" s="380"/>
      <c r="H601" s="380"/>
      <c r="I601" s="380"/>
    </row>
    <row r="602" spans="3:9" ht="15.75" x14ac:dyDescent="0.25">
      <c r="C602" s="380"/>
      <c r="D602" s="379"/>
      <c r="E602" s="379"/>
      <c r="F602" s="379"/>
      <c r="G602" s="380"/>
      <c r="H602" s="380"/>
      <c r="I602" s="380"/>
    </row>
    <row r="603" spans="3:9" ht="15.75" x14ac:dyDescent="0.25">
      <c r="C603" s="380"/>
      <c r="D603" s="379"/>
      <c r="E603" s="379"/>
      <c r="F603" s="379"/>
      <c r="G603" s="380"/>
      <c r="H603" s="380"/>
      <c r="I603" s="380"/>
    </row>
    <row r="604" spans="3:9" ht="15.75" x14ac:dyDescent="0.25">
      <c r="C604" s="380"/>
      <c r="D604" s="379"/>
      <c r="E604" s="379"/>
      <c r="F604" s="379"/>
      <c r="G604" s="380"/>
      <c r="H604" s="380"/>
      <c r="I604" s="380"/>
    </row>
    <row r="605" spans="3:9" ht="15.75" x14ac:dyDescent="0.25">
      <c r="C605" s="380"/>
      <c r="D605" s="379"/>
      <c r="E605" s="379"/>
      <c r="F605" s="379"/>
      <c r="G605" s="380"/>
      <c r="H605" s="380"/>
      <c r="I605" s="380"/>
    </row>
    <row r="606" spans="3:9" ht="15.75" x14ac:dyDescent="0.25">
      <c r="C606" s="380"/>
      <c r="D606" s="379"/>
      <c r="E606" s="379"/>
      <c r="F606" s="379"/>
      <c r="G606" s="380"/>
      <c r="H606" s="380"/>
      <c r="I606" s="380"/>
    </row>
    <row r="607" spans="3:9" ht="15.75" x14ac:dyDescent="0.25">
      <c r="C607" s="380"/>
      <c r="D607" s="379"/>
      <c r="E607" s="379"/>
      <c r="F607" s="379"/>
      <c r="G607" s="380"/>
      <c r="H607" s="380"/>
      <c r="I607" s="380"/>
    </row>
    <row r="608" spans="3:9" ht="15.75" x14ac:dyDescent="0.25">
      <c r="C608" s="380"/>
      <c r="D608" s="379"/>
      <c r="E608" s="379"/>
      <c r="F608" s="379"/>
      <c r="G608" s="380"/>
      <c r="H608" s="380"/>
      <c r="I608" s="380"/>
    </row>
    <row r="609" spans="3:9" ht="15.75" x14ac:dyDescent="0.25">
      <c r="C609" s="380"/>
      <c r="D609" s="379"/>
      <c r="E609" s="379"/>
      <c r="F609" s="379"/>
      <c r="G609" s="380"/>
      <c r="H609" s="380"/>
      <c r="I609" s="380"/>
    </row>
    <row r="610" spans="3:9" ht="15.75" x14ac:dyDescent="0.25">
      <c r="C610" s="380"/>
      <c r="D610" s="379"/>
      <c r="E610" s="379"/>
      <c r="F610" s="379"/>
      <c r="G610" s="380"/>
      <c r="H610" s="380"/>
      <c r="I610" s="380"/>
    </row>
    <row r="611" spans="3:9" ht="15.75" x14ac:dyDescent="0.25">
      <c r="C611" s="380"/>
      <c r="D611" s="379"/>
      <c r="E611" s="379"/>
      <c r="F611" s="379"/>
      <c r="G611" s="380"/>
      <c r="H611" s="380"/>
      <c r="I611" s="380"/>
    </row>
    <row r="612" spans="3:9" ht="15.75" x14ac:dyDescent="0.25">
      <c r="C612" s="380"/>
      <c r="D612" s="379"/>
      <c r="E612" s="379"/>
      <c r="F612" s="379"/>
      <c r="G612" s="380"/>
      <c r="H612" s="380"/>
      <c r="I612" s="380"/>
    </row>
    <row r="613" spans="3:9" ht="15.75" x14ac:dyDescent="0.25">
      <c r="C613" s="380"/>
      <c r="D613" s="379"/>
      <c r="E613" s="379"/>
      <c r="F613" s="379"/>
      <c r="G613" s="380"/>
      <c r="H613" s="380"/>
      <c r="I613" s="380"/>
    </row>
    <row r="614" spans="3:9" ht="15.75" x14ac:dyDescent="0.25">
      <c r="C614" s="380"/>
      <c r="D614" s="379"/>
      <c r="E614" s="379"/>
      <c r="F614" s="379"/>
      <c r="G614" s="380"/>
      <c r="H614" s="380"/>
      <c r="I614" s="380"/>
    </row>
    <row r="615" spans="3:9" ht="15.75" x14ac:dyDescent="0.25">
      <c r="C615" s="380"/>
      <c r="D615" s="379"/>
      <c r="E615" s="379"/>
      <c r="F615" s="379"/>
      <c r="G615" s="380"/>
      <c r="H615" s="380"/>
      <c r="I615" s="380"/>
    </row>
    <row r="616" spans="3:9" ht="15.75" x14ac:dyDescent="0.25">
      <c r="C616" s="380"/>
      <c r="D616" s="379"/>
      <c r="E616" s="379"/>
      <c r="F616" s="379"/>
      <c r="G616" s="380"/>
      <c r="H616" s="380"/>
      <c r="I616" s="380"/>
    </row>
    <row r="617" spans="3:9" ht="15.75" x14ac:dyDescent="0.25">
      <c r="C617" s="380"/>
      <c r="D617" s="379"/>
      <c r="E617" s="379"/>
      <c r="F617" s="379"/>
      <c r="G617" s="380"/>
      <c r="H617" s="380"/>
      <c r="I617" s="380"/>
    </row>
    <row r="618" spans="3:9" x14ac:dyDescent="0.25">
      <c r="H618" s="380"/>
    </row>
  </sheetData>
  <sheetProtection algorithmName="SHA-512" hashValue="YXn465sOtYBeaYKz6aTrxt6PGnBYtxdLQ6Nh/g2vNWlWlmGyNHtspMjWnTtaJkkfkbHo2Go0zmW5zDFp2Wbs/g==" saltValue="96DU5mvmg1TLThVKmJb6ng==" spinCount="100000" sheet="1" objects="1" scenarios="1"/>
  <mergeCells count="20">
    <mergeCell ref="E32:F32"/>
    <mergeCell ref="E42:F42"/>
    <mergeCell ref="E36:F38"/>
    <mergeCell ref="B36:B38"/>
    <mergeCell ref="B2:G2"/>
    <mergeCell ref="C30:F30"/>
    <mergeCell ref="C9:F9"/>
    <mergeCell ref="C5:F6"/>
    <mergeCell ref="C41:C42"/>
    <mergeCell ref="B31:B32"/>
    <mergeCell ref="C31:C32"/>
    <mergeCell ref="D31:D32"/>
    <mergeCell ref="J19:L20"/>
    <mergeCell ref="I34:M35"/>
    <mergeCell ref="I36:M37"/>
    <mergeCell ref="I26:M27"/>
    <mergeCell ref="I28:M28"/>
    <mergeCell ref="I30:M30"/>
    <mergeCell ref="I21:M23"/>
    <mergeCell ref="I24:M24"/>
  </mergeCells>
  <dataValidations count="1">
    <dataValidation allowBlank="1" showInputMessage="1" showErrorMessage="1" prompt="Indtast medlemstal under faneblad 2 Medlemstilskud" sqref="D11:D15 E14" xr:uid="{F2EE2A98-BA63-4A31-8FEC-C99044CDC3E0}"/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6E577-B3FD-4EAD-83A7-5EADA6619CA8}">
  <dimension ref="B1:S50"/>
  <sheetViews>
    <sheetView topLeftCell="A2" zoomScale="80" zoomScaleNormal="80" workbookViewId="0">
      <selection activeCell="Z29" sqref="Z29"/>
    </sheetView>
  </sheetViews>
  <sheetFormatPr defaultColWidth="9.140625" defaultRowHeight="15" x14ac:dyDescent="0.25"/>
  <cols>
    <col min="1" max="2" width="6.140625" style="1" customWidth="1"/>
    <col min="3" max="3" width="19.28515625" style="1" customWidth="1"/>
    <col min="4" max="4" width="17.5703125" style="1" customWidth="1"/>
    <col min="5" max="5" width="14.85546875" style="1" customWidth="1"/>
    <col min="6" max="6" width="16.140625" style="1" customWidth="1"/>
    <col min="7" max="8" width="6" style="1" customWidth="1"/>
    <col min="9" max="9" width="19.28515625" style="1" customWidth="1"/>
    <col min="10" max="10" width="17.5703125" style="1" customWidth="1"/>
    <col min="11" max="12" width="8.42578125" style="1" customWidth="1"/>
    <col min="13" max="13" width="16.140625" style="1" customWidth="1"/>
    <col min="14" max="14" width="6" style="1" customWidth="1"/>
    <col min="15" max="15" width="9.140625" style="1"/>
    <col min="16" max="16" width="12.7109375" style="1" bestFit="1" customWidth="1"/>
    <col min="17" max="16384" width="9.140625" style="1"/>
  </cols>
  <sheetData>
    <row r="1" spans="2:19" ht="15.75" thickBot="1" x14ac:dyDescent="0.3"/>
    <row r="2" spans="2:19" ht="50.25" customHeight="1" x14ac:dyDescent="0.25">
      <c r="B2" s="419"/>
      <c r="C2" s="482" t="s">
        <v>254</v>
      </c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20"/>
    </row>
    <row r="3" spans="2:19" x14ac:dyDescent="0.25">
      <c r="B3" s="421" t="s">
        <v>179</v>
      </c>
      <c r="C3" s="182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422"/>
    </row>
    <row r="4" spans="2:19" x14ac:dyDescent="0.25">
      <c r="B4" s="423" t="s">
        <v>269</v>
      </c>
      <c r="C4" s="185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302"/>
    </row>
    <row r="5" spans="2:19" ht="15.75" customHeight="1" x14ac:dyDescent="0.25">
      <c r="B5" s="424" t="s">
        <v>114</v>
      </c>
      <c r="C5" s="173" t="s">
        <v>208</v>
      </c>
      <c r="D5" s="173"/>
      <c r="E5" s="174"/>
      <c r="F5" s="174"/>
      <c r="G5" s="174"/>
      <c r="H5" s="174"/>
      <c r="I5" s="174"/>
      <c r="J5" s="174"/>
      <c r="K5" s="174"/>
      <c r="L5" s="174"/>
      <c r="M5" s="174"/>
      <c r="N5" s="302"/>
    </row>
    <row r="6" spans="2:19" x14ac:dyDescent="0.25">
      <c r="B6" s="424" t="s">
        <v>116</v>
      </c>
      <c r="C6" s="176" t="s">
        <v>209</v>
      </c>
      <c r="D6" s="176"/>
      <c r="E6" s="175"/>
      <c r="F6" s="175"/>
      <c r="G6" s="175"/>
      <c r="H6" s="175"/>
      <c r="I6" s="175"/>
      <c r="J6" s="175"/>
      <c r="K6" s="175"/>
      <c r="L6" s="175"/>
      <c r="M6" s="175"/>
      <c r="N6" s="302"/>
    </row>
    <row r="7" spans="2:19" x14ac:dyDescent="0.25">
      <c r="B7" s="424" t="s">
        <v>117</v>
      </c>
      <c r="C7" s="176" t="s">
        <v>236</v>
      </c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302"/>
    </row>
    <row r="8" spans="2:19" ht="18" customHeight="1" x14ac:dyDescent="0.25">
      <c r="B8" s="425" t="s">
        <v>211</v>
      </c>
      <c r="C8" s="177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426"/>
    </row>
    <row r="9" spans="2:19" x14ac:dyDescent="0.25">
      <c r="B9" s="412"/>
      <c r="C9" s="18"/>
      <c r="D9" s="4"/>
      <c r="E9" s="4"/>
      <c r="F9" s="4"/>
      <c r="G9" s="4"/>
      <c r="H9" s="4"/>
      <c r="I9" s="18"/>
      <c r="J9" s="4"/>
      <c r="K9" s="4"/>
      <c r="L9" s="4"/>
      <c r="M9" s="4"/>
      <c r="N9" s="136"/>
    </row>
    <row r="10" spans="2:19" ht="24.75" customHeight="1" x14ac:dyDescent="0.3">
      <c r="B10" s="412"/>
      <c r="C10" s="672" t="s">
        <v>255</v>
      </c>
      <c r="D10" s="672"/>
      <c r="E10" s="672"/>
      <c r="F10" s="672"/>
      <c r="G10" s="672"/>
      <c r="H10" s="672"/>
      <c r="I10" s="672"/>
      <c r="J10" s="672"/>
      <c r="K10" s="672"/>
      <c r="L10" s="672"/>
      <c r="M10" s="672"/>
      <c r="N10" s="136"/>
    </row>
    <row r="11" spans="2:19" ht="25.5" customHeight="1" thickBot="1" x14ac:dyDescent="0.3">
      <c r="B11" s="412"/>
      <c r="C11" s="671" t="s">
        <v>98</v>
      </c>
      <c r="D11" s="671"/>
      <c r="E11" s="670"/>
      <c r="F11" s="670"/>
      <c r="G11" s="157"/>
      <c r="H11" s="158"/>
      <c r="I11" s="671" t="s">
        <v>99</v>
      </c>
      <c r="J11" s="671"/>
      <c r="K11" s="671"/>
      <c r="L11" s="671"/>
      <c r="M11" s="671"/>
      <c r="N11" s="136"/>
    </row>
    <row r="12" spans="2:19" ht="15.75" customHeight="1" thickBot="1" x14ac:dyDescent="0.3">
      <c r="B12" s="412"/>
      <c r="C12" s="609" t="s">
        <v>82</v>
      </c>
      <c r="D12" s="610"/>
      <c r="E12" s="687" t="s">
        <v>85</v>
      </c>
      <c r="F12" s="688"/>
      <c r="G12" s="159"/>
      <c r="H12" s="4"/>
      <c r="I12" s="689" t="s">
        <v>83</v>
      </c>
      <c r="J12" s="690"/>
      <c r="K12" s="618" t="s">
        <v>105</v>
      </c>
      <c r="L12" s="619"/>
      <c r="M12" s="274" t="s">
        <v>84</v>
      </c>
      <c r="N12" s="364"/>
      <c r="P12" s="537" t="s">
        <v>247</v>
      </c>
      <c r="Q12" s="538"/>
      <c r="R12" s="538"/>
      <c r="S12" s="539"/>
    </row>
    <row r="13" spans="2:19" ht="30" customHeight="1" thickBot="1" x14ac:dyDescent="0.3">
      <c r="B13" s="412"/>
      <c r="C13" s="260" t="s">
        <v>246</v>
      </c>
      <c r="D13" s="289" t="s">
        <v>7</v>
      </c>
      <c r="E13" s="289" t="s">
        <v>8</v>
      </c>
      <c r="F13" s="172" t="s">
        <v>66</v>
      </c>
      <c r="G13" s="159"/>
      <c r="H13" s="4"/>
      <c r="I13" s="170" t="s">
        <v>246</v>
      </c>
      <c r="J13" s="289" t="s">
        <v>7</v>
      </c>
      <c r="K13" s="691" t="s">
        <v>8</v>
      </c>
      <c r="L13" s="691"/>
      <c r="M13" s="172" t="s">
        <v>66</v>
      </c>
      <c r="N13" s="364"/>
      <c r="P13" s="611" t="s">
        <v>248</v>
      </c>
      <c r="Q13" s="612"/>
      <c r="R13" s="612"/>
      <c r="S13" s="613"/>
    </row>
    <row r="14" spans="2:19" ht="15.75" thickBot="1" x14ac:dyDescent="0.3">
      <c r="B14" s="412"/>
      <c r="C14" s="253" t="s">
        <v>9</v>
      </c>
      <c r="D14" s="434">
        <v>0</v>
      </c>
      <c r="E14" s="434">
        <v>0</v>
      </c>
      <c r="F14" s="19"/>
      <c r="G14" s="139"/>
      <c r="H14" s="4"/>
      <c r="I14" s="252" t="s">
        <v>9</v>
      </c>
      <c r="J14" s="434"/>
      <c r="K14" s="616">
        <v>0</v>
      </c>
      <c r="L14" s="617"/>
      <c r="M14" s="19"/>
      <c r="N14" s="136"/>
      <c r="P14" s="611"/>
      <c r="Q14" s="612"/>
      <c r="R14" s="612"/>
      <c r="S14" s="613"/>
    </row>
    <row r="15" spans="2:19" ht="15.75" thickBot="1" x14ac:dyDescent="0.3">
      <c r="B15" s="412"/>
      <c r="C15" s="253" t="s">
        <v>23</v>
      </c>
      <c r="D15" s="434"/>
      <c r="E15" s="434">
        <v>0</v>
      </c>
      <c r="F15" s="19"/>
      <c r="G15" s="139"/>
      <c r="H15" s="4"/>
      <c r="I15" s="252" t="s">
        <v>23</v>
      </c>
      <c r="J15" s="434"/>
      <c r="K15" s="616">
        <v>0</v>
      </c>
      <c r="L15" s="617"/>
      <c r="M15" s="19"/>
      <c r="N15" s="136"/>
      <c r="P15" s="673" t="s">
        <v>249</v>
      </c>
      <c r="Q15" s="674"/>
      <c r="R15" s="614">
        <v>2022</v>
      </c>
      <c r="S15" s="615"/>
    </row>
    <row r="16" spans="2:19" ht="15.75" thickBot="1" x14ac:dyDescent="0.3">
      <c r="B16" s="412"/>
      <c r="C16" s="252" t="s">
        <v>10</v>
      </c>
      <c r="D16" s="434"/>
      <c r="E16" s="434">
        <v>0</v>
      </c>
      <c r="F16" s="19"/>
      <c r="G16" s="139"/>
      <c r="H16" s="4"/>
      <c r="I16" s="252" t="s">
        <v>10</v>
      </c>
      <c r="J16" s="434"/>
      <c r="K16" s="616">
        <v>0</v>
      </c>
      <c r="L16" s="617"/>
      <c r="M16" s="19"/>
      <c r="N16" s="136"/>
      <c r="P16" s="268"/>
      <c r="Q16" s="267"/>
      <c r="R16" s="267"/>
      <c r="S16" s="269"/>
    </row>
    <row r="17" spans="2:19" ht="15.75" thickBot="1" x14ac:dyDescent="0.3">
      <c r="B17" s="412"/>
      <c r="C17" s="252" t="s">
        <v>11</v>
      </c>
      <c r="D17" s="434"/>
      <c r="E17" s="434"/>
      <c r="F17" s="436">
        <v>5</v>
      </c>
      <c r="G17" s="139"/>
      <c r="H17" s="4"/>
      <c r="I17" s="252" t="s">
        <v>11</v>
      </c>
      <c r="J17" s="434"/>
      <c r="K17" s="616">
        <v>0</v>
      </c>
      <c r="L17" s="617"/>
      <c r="M17" s="436"/>
      <c r="N17" s="136"/>
      <c r="P17" s="622" t="s">
        <v>250</v>
      </c>
      <c r="Q17" s="623"/>
      <c r="R17" s="620" t="s">
        <v>251</v>
      </c>
      <c r="S17" s="621"/>
    </row>
    <row r="18" spans="2:19" ht="15.75" thickBot="1" x14ac:dyDescent="0.3">
      <c r="B18" s="412"/>
      <c r="C18" s="252" t="s">
        <v>12</v>
      </c>
      <c r="D18" s="434">
        <v>0</v>
      </c>
      <c r="E18" s="435">
        <v>0</v>
      </c>
      <c r="F18" s="30" t="s">
        <v>13</v>
      </c>
      <c r="G18" s="139"/>
      <c r="H18" s="4"/>
      <c r="I18" s="252" t="s">
        <v>12</v>
      </c>
      <c r="J18" s="434">
        <v>0</v>
      </c>
      <c r="K18" s="616">
        <v>0</v>
      </c>
      <c r="L18" s="617"/>
      <c r="M18" s="30" t="s">
        <v>13</v>
      </c>
      <c r="N18" s="136"/>
      <c r="P18" s="624" t="s">
        <v>9</v>
      </c>
      <c r="Q18" s="625"/>
      <c r="R18" s="286">
        <f>R15-0</f>
        <v>2022</v>
      </c>
      <c r="S18" s="273">
        <f>R15-12</f>
        <v>2010</v>
      </c>
    </row>
    <row r="19" spans="2:19" ht="15.75" thickBot="1" x14ac:dyDescent="0.3">
      <c r="B19" s="412"/>
      <c r="C19" s="160" t="s">
        <v>13</v>
      </c>
      <c r="D19" s="161">
        <f>SUM(D14:D18)</f>
        <v>0</v>
      </c>
      <c r="E19" s="161">
        <f>SUM(E14:E18)</f>
        <v>0</v>
      </c>
      <c r="F19" s="162">
        <f>D19+E19</f>
        <v>0</v>
      </c>
      <c r="G19" s="139"/>
      <c r="H19" s="4"/>
      <c r="I19" s="160" t="s">
        <v>13</v>
      </c>
      <c r="J19" s="161">
        <f>SUM(J14:J18)</f>
        <v>0</v>
      </c>
      <c r="K19" s="161">
        <f>SUM(K14:K18)</f>
        <v>0</v>
      </c>
      <c r="L19" s="161"/>
      <c r="M19" s="162">
        <f>J19+K19</f>
        <v>0</v>
      </c>
      <c r="N19" s="136"/>
      <c r="P19" s="624" t="s">
        <v>23</v>
      </c>
      <c r="Q19" s="625"/>
      <c r="R19" s="286">
        <f>R15-13</f>
        <v>2009</v>
      </c>
      <c r="S19" s="273">
        <f>R15-18</f>
        <v>2004</v>
      </c>
    </row>
    <row r="20" spans="2:19" ht="15.75" thickBot="1" x14ac:dyDescent="0.3">
      <c r="B20" s="412"/>
      <c r="C20" s="141"/>
      <c r="D20" s="25"/>
      <c r="E20" s="25"/>
      <c r="F20" s="25"/>
      <c r="G20" s="4"/>
      <c r="H20" s="4"/>
      <c r="I20" s="141"/>
      <c r="J20" s="25"/>
      <c r="K20" s="25"/>
      <c r="L20" s="25"/>
      <c r="M20" s="25"/>
      <c r="N20" s="136"/>
      <c r="P20" s="624" t="s">
        <v>10</v>
      </c>
      <c r="Q20" s="625"/>
      <c r="R20" s="286">
        <f>R15-19</f>
        <v>2003</v>
      </c>
      <c r="S20" s="273">
        <f>R15-24</f>
        <v>1998</v>
      </c>
    </row>
    <row r="21" spans="2:19" x14ac:dyDescent="0.25">
      <c r="B21" s="412"/>
      <c r="C21" s="583" t="s">
        <v>205</v>
      </c>
      <c r="D21" s="584"/>
      <c r="E21" s="584"/>
      <c r="F21" s="584"/>
      <c r="G21" s="584"/>
      <c r="H21" s="584"/>
      <c r="I21" s="584"/>
      <c r="J21" s="584"/>
      <c r="K21" s="584"/>
      <c r="L21" s="584"/>
      <c r="M21" s="585"/>
      <c r="N21" s="136"/>
      <c r="P21" s="624" t="s">
        <v>11</v>
      </c>
      <c r="Q21" s="625"/>
      <c r="R21" s="286">
        <f>R15-25</f>
        <v>1997</v>
      </c>
      <c r="S21" s="273">
        <f>R15-59</f>
        <v>1963</v>
      </c>
    </row>
    <row r="22" spans="2:19" x14ac:dyDescent="0.25">
      <c r="B22" s="412"/>
      <c r="C22" s="188" t="s">
        <v>88</v>
      </c>
      <c r="D22" s="288" t="s">
        <v>95</v>
      </c>
      <c r="E22" s="681" t="s">
        <v>87</v>
      </c>
      <c r="F22" s="682"/>
      <c r="G22" s="681" t="s">
        <v>86</v>
      </c>
      <c r="H22" s="681"/>
      <c r="I22" s="682"/>
      <c r="J22" s="288" t="s">
        <v>90</v>
      </c>
      <c r="K22" s="628" t="s">
        <v>89</v>
      </c>
      <c r="L22" s="628"/>
      <c r="M22" s="629"/>
      <c r="N22" s="367"/>
      <c r="P22" s="624" t="s">
        <v>252</v>
      </c>
      <c r="Q22" s="625"/>
      <c r="R22" s="286">
        <f>R15-60</f>
        <v>1962</v>
      </c>
      <c r="S22" s="273" t="s">
        <v>239</v>
      </c>
    </row>
    <row r="23" spans="2:19" ht="15.75" thickBot="1" x14ac:dyDescent="0.3">
      <c r="B23" s="412"/>
      <c r="C23" s="189">
        <f>SUM(M19-F19)</f>
        <v>0</v>
      </c>
      <c r="D23" s="187" t="str">
        <f>IF(C23&gt;=0,"Stigning","Fald")</f>
        <v>Stigning</v>
      </c>
      <c r="E23" s="683" t="e">
        <f>SUM((M19-F19)/F19)</f>
        <v>#DIV/0!</v>
      </c>
      <c r="F23" s="684"/>
      <c r="G23" s="675" t="str">
        <f>IF(OR(C23&gt;29,C23&lt;-29),"Ja","Nej")</f>
        <v>Nej</v>
      </c>
      <c r="H23" s="685"/>
      <c r="I23" s="686"/>
      <c r="J23" s="186" t="e">
        <f>IF(OR(E23&gt;10%,E23&lt;-10%),"Ja","Nej")</f>
        <v>#DIV/0!</v>
      </c>
      <c r="K23" s="675" t="e">
        <f>IF(AND(J23="Ja",G23="Ja"),"Ja","Nej")</f>
        <v>#DIV/0!</v>
      </c>
      <c r="L23" s="675"/>
      <c r="M23" s="676"/>
      <c r="N23" s="136"/>
      <c r="P23" s="270"/>
      <c r="Q23" s="271"/>
      <c r="R23" s="271"/>
      <c r="S23" s="272"/>
    </row>
    <row r="24" spans="2:19" ht="15.75" thickBot="1" x14ac:dyDescent="0.3">
      <c r="B24" s="412"/>
      <c r="C24" s="427" t="e">
        <f>IF(AND(K23="Ja",D23="Fald"),2,0)</f>
        <v>#DIV/0!</v>
      </c>
      <c r="D24" s="427" t="e">
        <f>IF(AND(K23="Ja",D23="Stigning"),1,0)</f>
        <v>#DIV/0!</v>
      </c>
      <c r="E24" s="427" t="e">
        <f>IF(OR(K23="Nej",0),OR(C23=0,0),0)</f>
        <v>#DIV/0!</v>
      </c>
      <c r="F24" s="428" t="e">
        <f>SUM(C24:E24)</f>
        <v>#DIV/0!</v>
      </c>
      <c r="G24" s="163"/>
      <c r="H24" s="163"/>
      <c r="I24" s="163"/>
      <c r="J24" s="164"/>
      <c r="K24" s="165"/>
      <c r="L24" s="165"/>
      <c r="M24" s="166" t="e">
        <f>IF(K23="Ja","Ja","Nej")</f>
        <v>#DIV/0!</v>
      </c>
      <c r="N24" s="370"/>
    </row>
    <row r="25" spans="2:19" ht="35.25" customHeight="1" thickBot="1" x14ac:dyDescent="0.3">
      <c r="B25" s="412"/>
      <c r="C25" s="626" t="e">
        <f>IF(F24=1,"Ændringen er væsentlig og kan indberettes til forvaltningen",IF(F24=2,"Ændringen er væsentlig og SKAL indberettes til forvaltningen",
IF(OR(F24=0),"Ingen væsentlig ændring")))</f>
        <v>#DIV/0!</v>
      </c>
      <c r="D25" s="627"/>
      <c r="E25" s="627"/>
      <c r="F25" s="627"/>
      <c r="G25" s="677" t="e">
        <f>IF(F24=1,"Du kan indberette jeres nye medlemstal til forvaltningen - send denne excel-fil sammen med opdateret medlemsliste som sikker post til: Foreninger@kk.dk",IF(F24=2,"Gem denne excelfil med jeres indberettede tal og send filen til: Foreninger@kk.dk                              Mærk e-mailen 'Fald i tilskudsgrundlag' og vedlæg jeres foreningsnummer.",
IF(OR(F24=0),"Foretag ikke yderligere")))</f>
        <v>#DIV/0!</v>
      </c>
      <c r="H25" s="678"/>
      <c r="I25" s="678"/>
      <c r="J25" s="678"/>
      <c r="K25" s="678"/>
      <c r="L25" s="679"/>
      <c r="M25" s="680"/>
      <c r="N25" s="429">
        <v>0</v>
      </c>
      <c r="P25" s="329"/>
      <c r="Q25" s="329"/>
    </row>
    <row r="26" spans="2:19" x14ac:dyDescent="0.25">
      <c r="B26" s="412"/>
      <c r="C26" s="82"/>
      <c r="D26" s="179"/>
      <c r="E26" s="82"/>
      <c r="F26" s="82"/>
      <c r="G26" s="82"/>
      <c r="H26" s="82"/>
      <c r="I26" s="82"/>
      <c r="J26" s="82"/>
      <c r="K26" s="82"/>
      <c r="L26" s="82"/>
      <c r="M26" s="82"/>
      <c r="N26" s="136"/>
      <c r="P26" s="608" t="e">
        <f>IF(F24=1,"Vær opmærksom på at jeres medlemsliste indeholder: 
o Medlemmets fulde navn,  
o Medlemmets adresse, 
o Medlemmest fødselsdato,                        
Filen skal være i Excel-format. Kan medlemslisten ikke sendes i Excel, skriv da til forvaltningen."," ")</f>
        <v>#DIV/0!</v>
      </c>
      <c r="Q26" s="608"/>
      <c r="R26" s="608"/>
      <c r="S26" s="608"/>
    </row>
    <row r="27" spans="2:19" x14ac:dyDescent="0.25">
      <c r="B27" s="412"/>
      <c r="C27" s="180"/>
      <c r="D27" s="181"/>
      <c r="E27" s="180"/>
      <c r="F27" s="180"/>
      <c r="G27" s="180"/>
      <c r="H27" s="180"/>
      <c r="I27" s="180"/>
      <c r="J27" s="180"/>
      <c r="K27" s="180"/>
      <c r="L27" s="180"/>
      <c r="M27" s="180"/>
      <c r="N27" s="136"/>
      <c r="P27" s="608"/>
      <c r="Q27" s="608"/>
      <c r="R27" s="608"/>
      <c r="S27" s="608"/>
    </row>
    <row r="28" spans="2:19" ht="30.75" customHeight="1" x14ac:dyDescent="0.3">
      <c r="B28" s="412"/>
      <c r="C28" s="672" t="s">
        <v>256</v>
      </c>
      <c r="D28" s="672"/>
      <c r="E28" s="672"/>
      <c r="F28" s="672"/>
      <c r="G28" s="672"/>
      <c r="H28" s="672"/>
      <c r="I28" s="672"/>
      <c r="J28" s="672"/>
      <c r="K28" s="672"/>
      <c r="L28" s="672"/>
      <c r="M28" s="672"/>
      <c r="N28" s="361"/>
      <c r="P28" s="608"/>
      <c r="Q28" s="608"/>
      <c r="R28" s="608"/>
      <c r="S28" s="608"/>
    </row>
    <row r="29" spans="2:19" ht="25.5" customHeight="1" thickBot="1" x14ac:dyDescent="0.3">
      <c r="B29" s="412"/>
      <c r="C29" s="670" t="s">
        <v>100</v>
      </c>
      <c r="D29" s="670"/>
      <c r="E29" s="670"/>
      <c r="F29" s="670"/>
      <c r="G29" s="103"/>
      <c r="H29" s="103"/>
      <c r="I29" s="670" t="s">
        <v>99</v>
      </c>
      <c r="J29" s="670"/>
      <c r="K29" s="670"/>
      <c r="L29" s="670"/>
      <c r="M29" s="670"/>
      <c r="N29" s="430"/>
      <c r="P29" s="608"/>
      <c r="Q29" s="608"/>
      <c r="R29" s="608"/>
      <c r="S29" s="608"/>
    </row>
    <row r="30" spans="2:19" ht="15.75" thickBot="1" x14ac:dyDescent="0.3">
      <c r="B30" s="412"/>
      <c r="C30" s="664" t="s">
        <v>91</v>
      </c>
      <c r="D30" s="665"/>
      <c r="E30" s="668" t="s">
        <v>85</v>
      </c>
      <c r="F30" s="669"/>
      <c r="G30" s="167"/>
      <c r="H30" s="285"/>
      <c r="I30" s="666" t="s">
        <v>92</v>
      </c>
      <c r="J30" s="667"/>
      <c r="K30" s="441" t="s">
        <v>104</v>
      </c>
      <c r="L30" s="442" t="s">
        <v>103</v>
      </c>
      <c r="M30" s="275" t="s">
        <v>79</v>
      </c>
      <c r="N30" s="361"/>
      <c r="P30" s="608"/>
      <c r="Q30" s="608"/>
      <c r="R30" s="608"/>
      <c r="S30" s="608"/>
    </row>
    <row r="31" spans="2:19" ht="26.25" customHeight="1" thickBot="1" x14ac:dyDescent="0.3">
      <c r="B31" s="412"/>
      <c r="C31" s="653" t="s">
        <v>101</v>
      </c>
      <c r="D31" s="654"/>
      <c r="E31" s="655" t="s">
        <v>106</v>
      </c>
      <c r="F31" s="657"/>
      <c r="G31" s="167"/>
      <c r="H31" s="285"/>
      <c r="I31" s="653" t="s">
        <v>101</v>
      </c>
      <c r="J31" s="654"/>
      <c r="K31" s="655" t="s">
        <v>106</v>
      </c>
      <c r="L31" s="656"/>
      <c r="M31" s="657"/>
      <c r="N31" s="361"/>
      <c r="P31" s="608"/>
      <c r="Q31" s="608"/>
      <c r="R31" s="608"/>
      <c r="S31" s="608"/>
    </row>
    <row r="32" spans="2:19" ht="15.75" thickBot="1" x14ac:dyDescent="0.3">
      <c r="B32" s="412"/>
      <c r="C32" s="646" t="s">
        <v>31</v>
      </c>
      <c r="D32" s="647"/>
      <c r="E32" s="637">
        <v>0</v>
      </c>
      <c r="F32" s="638"/>
      <c r="G32" s="167"/>
      <c r="H32" s="285"/>
      <c r="I32" s="646" t="s">
        <v>31</v>
      </c>
      <c r="J32" s="647"/>
      <c r="K32" s="637">
        <v>0</v>
      </c>
      <c r="L32" s="645"/>
      <c r="M32" s="638"/>
      <c r="N32" s="361"/>
      <c r="P32" s="418"/>
      <c r="Q32" s="418"/>
      <c r="R32" s="418"/>
      <c r="S32" s="418"/>
    </row>
    <row r="33" spans="2:14" ht="15.75" thickBot="1" x14ac:dyDescent="0.3">
      <c r="B33" s="412"/>
      <c r="C33" s="646" t="s">
        <v>32</v>
      </c>
      <c r="D33" s="647"/>
      <c r="E33" s="637">
        <v>0</v>
      </c>
      <c r="F33" s="638"/>
      <c r="G33" s="167"/>
      <c r="H33" s="285"/>
      <c r="I33" s="646" t="s">
        <v>32</v>
      </c>
      <c r="J33" s="647"/>
      <c r="K33" s="637">
        <v>0</v>
      </c>
      <c r="L33" s="645"/>
      <c r="M33" s="638"/>
      <c r="N33" s="361"/>
    </row>
    <row r="34" spans="2:14" ht="15.75" thickBot="1" x14ac:dyDescent="0.3">
      <c r="B34" s="412"/>
      <c r="C34" s="646" t="s">
        <v>33</v>
      </c>
      <c r="D34" s="647"/>
      <c r="E34" s="637">
        <v>0</v>
      </c>
      <c r="F34" s="638"/>
      <c r="G34" s="167"/>
      <c r="H34" s="285"/>
      <c r="I34" s="646" t="s">
        <v>33</v>
      </c>
      <c r="J34" s="647"/>
      <c r="K34" s="637">
        <v>0</v>
      </c>
      <c r="L34" s="645"/>
      <c r="M34" s="638"/>
      <c r="N34" s="361"/>
    </row>
    <row r="35" spans="2:14" ht="15.75" thickBot="1" x14ac:dyDescent="0.3">
      <c r="B35" s="412"/>
      <c r="C35" s="646" t="s">
        <v>34</v>
      </c>
      <c r="D35" s="647"/>
      <c r="E35" s="637">
        <v>0</v>
      </c>
      <c r="F35" s="638"/>
      <c r="G35" s="167"/>
      <c r="H35" s="285"/>
      <c r="I35" s="646" t="s">
        <v>34</v>
      </c>
      <c r="J35" s="647"/>
      <c r="K35" s="637">
        <v>0</v>
      </c>
      <c r="L35" s="645"/>
      <c r="M35" s="638"/>
      <c r="N35" s="361"/>
    </row>
    <row r="36" spans="2:14" ht="15.75" thickBot="1" x14ac:dyDescent="0.3">
      <c r="B36" s="412"/>
      <c r="C36" s="646" t="s">
        <v>35</v>
      </c>
      <c r="D36" s="647"/>
      <c r="E36" s="637">
        <v>0</v>
      </c>
      <c r="F36" s="638"/>
      <c r="G36" s="167"/>
      <c r="H36" s="285"/>
      <c r="I36" s="646" t="s">
        <v>35</v>
      </c>
      <c r="J36" s="647"/>
      <c r="K36" s="637">
        <v>0</v>
      </c>
      <c r="L36" s="645"/>
      <c r="M36" s="638"/>
      <c r="N36" s="361"/>
    </row>
    <row r="37" spans="2:14" ht="15.75" thickBot="1" x14ac:dyDescent="0.3">
      <c r="B37" s="412"/>
      <c r="C37" s="646" t="s">
        <v>36</v>
      </c>
      <c r="D37" s="647"/>
      <c r="E37" s="637">
        <v>0</v>
      </c>
      <c r="F37" s="638"/>
      <c r="G37" s="167"/>
      <c r="H37" s="285"/>
      <c r="I37" s="646" t="s">
        <v>36</v>
      </c>
      <c r="J37" s="647"/>
      <c r="K37" s="637">
        <v>0</v>
      </c>
      <c r="L37" s="645"/>
      <c r="M37" s="638"/>
      <c r="N37" s="361"/>
    </row>
    <row r="38" spans="2:14" ht="15.75" thickBot="1" x14ac:dyDescent="0.3">
      <c r="B38" s="412"/>
      <c r="C38" s="646" t="s">
        <v>37</v>
      </c>
      <c r="D38" s="647"/>
      <c r="E38" s="637">
        <v>0</v>
      </c>
      <c r="F38" s="638"/>
      <c r="G38" s="167"/>
      <c r="H38" s="285"/>
      <c r="I38" s="646" t="s">
        <v>37</v>
      </c>
      <c r="J38" s="647"/>
      <c r="K38" s="637">
        <v>0</v>
      </c>
      <c r="L38" s="645"/>
      <c r="M38" s="638"/>
      <c r="N38" s="361"/>
    </row>
    <row r="39" spans="2:14" ht="15.75" thickBot="1" x14ac:dyDescent="0.3">
      <c r="B39" s="412"/>
      <c r="C39" s="646" t="s">
        <v>39</v>
      </c>
      <c r="D39" s="647"/>
      <c r="E39" s="637">
        <v>0</v>
      </c>
      <c r="F39" s="638"/>
      <c r="G39" s="167"/>
      <c r="H39" s="285"/>
      <c r="I39" s="646" t="s">
        <v>39</v>
      </c>
      <c r="J39" s="647"/>
      <c r="K39" s="637">
        <v>0</v>
      </c>
      <c r="L39" s="645"/>
      <c r="M39" s="638"/>
      <c r="N39" s="361"/>
    </row>
    <row r="40" spans="2:14" ht="15.75" thickBot="1" x14ac:dyDescent="0.3">
      <c r="B40" s="412"/>
      <c r="C40" s="646" t="s">
        <v>42</v>
      </c>
      <c r="D40" s="647"/>
      <c r="E40" s="637">
        <v>0</v>
      </c>
      <c r="F40" s="638"/>
      <c r="G40" s="167"/>
      <c r="H40" s="285"/>
      <c r="I40" s="646" t="s">
        <v>42</v>
      </c>
      <c r="J40" s="647"/>
      <c r="K40" s="637">
        <v>0</v>
      </c>
      <c r="L40" s="645"/>
      <c r="M40" s="638"/>
      <c r="N40" s="361"/>
    </row>
    <row r="41" spans="2:14" ht="15.75" customHeight="1" thickBot="1" x14ac:dyDescent="0.3">
      <c r="B41" s="412"/>
      <c r="C41" s="646" t="s">
        <v>253</v>
      </c>
      <c r="D41" s="647"/>
      <c r="E41" s="637">
        <v>0</v>
      </c>
      <c r="F41" s="638"/>
      <c r="G41" s="167"/>
      <c r="H41" s="285"/>
      <c r="I41" s="646" t="s">
        <v>253</v>
      </c>
      <c r="J41" s="647"/>
      <c r="K41" s="637">
        <v>0</v>
      </c>
      <c r="L41" s="645"/>
      <c r="M41" s="638"/>
      <c r="N41" s="361"/>
    </row>
    <row r="42" spans="2:14" ht="23.25" customHeight="1" thickBot="1" x14ac:dyDescent="0.3">
      <c r="B42" s="412"/>
      <c r="C42" s="651" t="s">
        <v>13</v>
      </c>
      <c r="D42" s="652"/>
      <c r="E42" s="639">
        <f>SUM(E32+E33+E34+E35+E36+E37+E38+E39-E40+(E41*D50))</f>
        <v>0</v>
      </c>
      <c r="F42" s="640"/>
      <c r="G42" s="167"/>
      <c r="H42" s="285"/>
      <c r="I42" s="651" t="s">
        <v>13</v>
      </c>
      <c r="J42" s="652"/>
      <c r="K42" s="634">
        <f>SUM(K32+K33+K34+K35+K36+K37+K38+K39-K40+(K41*D50))</f>
        <v>0</v>
      </c>
      <c r="L42" s="635"/>
      <c r="M42" s="636"/>
      <c r="N42" s="361"/>
    </row>
    <row r="43" spans="2:14" ht="15.75" thickBot="1" x14ac:dyDescent="0.3">
      <c r="B43" s="412"/>
      <c r="C43" s="285"/>
      <c r="D43" s="285"/>
      <c r="E43" s="285"/>
      <c r="F43" s="285"/>
      <c r="G43" s="285"/>
      <c r="H43" s="285"/>
      <c r="I43" s="285"/>
      <c r="J43" s="285"/>
      <c r="K43" s="285"/>
      <c r="L43" s="285"/>
      <c r="M43" s="285"/>
      <c r="N43" s="361"/>
    </row>
    <row r="44" spans="2:14" x14ac:dyDescent="0.25">
      <c r="B44" s="412"/>
      <c r="C44" s="648" t="s">
        <v>205</v>
      </c>
      <c r="D44" s="649"/>
      <c r="E44" s="649"/>
      <c r="F44" s="649"/>
      <c r="G44" s="649"/>
      <c r="H44" s="649"/>
      <c r="I44" s="649"/>
      <c r="J44" s="649"/>
      <c r="K44" s="649"/>
      <c r="L44" s="649"/>
      <c r="M44" s="650"/>
      <c r="N44" s="361"/>
    </row>
    <row r="45" spans="2:14" x14ac:dyDescent="0.25">
      <c r="B45" s="412"/>
      <c r="C45" s="188" t="s">
        <v>93</v>
      </c>
      <c r="D45" s="288" t="s">
        <v>95</v>
      </c>
      <c r="E45" s="658" t="s">
        <v>87</v>
      </c>
      <c r="F45" s="659"/>
      <c r="G45" s="658" t="s">
        <v>94</v>
      </c>
      <c r="H45" s="660"/>
      <c r="I45" s="659"/>
      <c r="J45" s="288" t="s">
        <v>102</v>
      </c>
      <c r="K45" s="661" t="s">
        <v>89</v>
      </c>
      <c r="L45" s="662"/>
      <c r="M45" s="663"/>
      <c r="N45" s="361"/>
    </row>
    <row r="46" spans="2:14" ht="15.75" thickBot="1" x14ac:dyDescent="0.3">
      <c r="B46" s="412"/>
      <c r="C46" s="193">
        <f>SUM(K42-E42)</f>
        <v>0</v>
      </c>
      <c r="D46" s="192" t="str">
        <f>IF(C46&gt;=0,"Stigning","Fald")</f>
        <v>Stigning</v>
      </c>
      <c r="E46" s="643" t="e">
        <f>SUM((K42-E42)/E42)</f>
        <v>#DIV/0!</v>
      </c>
      <c r="F46" s="644"/>
      <c r="G46" s="526" t="str">
        <f>IF(OR(C46&gt;10000,C46&lt;-10000),"Ja","Nej")</f>
        <v>Nej</v>
      </c>
      <c r="H46" s="641"/>
      <c r="I46" s="642"/>
      <c r="J46" s="192" t="e">
        <f>IF(OR(E46&gt;25%,E46&lt;-25%),"Ja","Nej")</f>
        <v>#DIV/0!</v>
      </c>
      <c r="K46" s="99"/>
      <c r="L46" s="190" t="e">
        <f>IF(AND(J46="Ja",G46="Ja"),"Ja","Nej")</f>
        <v>#DIV/0!</v>
      </c>
      <c r="M46" s="191"/>
      <c r="N46" s="361"/>
    </row>
    <row r="47" spans="2:14" ht="15.75" thickBot="1" x14ac:dyDescent="0.3">
      <c r="B47" s="412"/>
      <c r="C47" s="168" t="e">
        <f>IF(AND(L46="Ja",D46="Fald"),2,0)</f>
        <v>#DIV/0!</v>
      </c>
      <c r="D47" s="168" t="e">
        <f>IF(AND(L46="Ja",D46="Stigning"),1,0)</f>
        <v>#DIV/0!</v>
      </c>
      <c r="E47" s="168" t="e">
        <f>IF(OR(L46="Nej",0),OR(C46=0,0),0)</f>
        <v>#DIV/0!</v>
      </c>
      <c r="F47" s="169" t="e">
        <f>SUM(C47:E47)</f>
        <v>#DIV/0!</v>
      </c>
      <c r="G47" s="169"/>
      <c r="H47" s="169"/>
      <c r="I47" s="169"/>
      <c r="J47" s="169"/>
      <c r="K47" s="169"/>
      <c r="L47" s="169"/>
      <c r="M47" s="168" t="e">
        <f>IF(L46="Ja","Ja","Nej")</f>
        <v>#DIV/0!</v>
      </c>
      <c r="N47" s="361"/>
    </row>
    <row r="48" spans="2:14" ht="36" customHeight="1" thickBot="1" x14ac:dyDescent="0.3">
      <c r="B48" s="412"/>
      <c r="C48" s="626" t="e">
        <f>IF(F47=1,"Ændringen er væsentlig og kan indberettes til forvaltningen",IF(F47=2,"Ændringen er væsentlig og SKAL indberettes til forvaltningen",
IF(OR(F47=0),"Ingen væsentlig ændring")))</f>
        <v>#DIV/0!</v>
      </c>
      <c r="D48" s="627"/>
      <c r="E48" s="627"/>
      <c r="F48" s="627"/>
      <c r="G48" s="630" t="e">
        <f>IF(F47=1,"Du kan indberette jeres nye lokaleudgifter til forvaltningen. Send denne Excel-fil samt dokumentation for udgifterne til: Foreninger@kk.dk",IF(F47=2,"Gem denne Excel-fil med de indberettede tal og send filen til: Foreninger@kk.dk.              Mærk e-mailen 'Fald i tilskudsgrundlag' og vedlæg jeres foreningsnummer.",
IF(OR(F47=0),"Intet at foretage")))</f>
        <v>#DIV/0!</v>
      </c>
      <c r="H48" s="631"/>
      <c r="I48" s="631"/>
      <c r="J48" s="631"/>
      <c r="K48" s="631"/>
      <c r="L48" s="632"/>
      <c r="M48" s="633"/>
      <c r="N48" s="361"/>
    </row>
    <row r="49" spans="2:14" x14ac:dyDescent="0.25">
      <c r="B49" s="412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361"/>
    </row>
    <row r="50" spans="2:14" ht="15.75" thickBot="1" x14ac:dyDescent="0.3">
      <c r="B50" s="415"/>
      <c r="C50" s="99" t="s">
        <v>191</v>
      </c>
      <c r="D50" s="431">
        <f>'3) Lokaletilskud 65%'!D60</f>
        <v>152.93</v>
      </c>
      <c r="E50" s="432"/>
      <c r="F50" s="432"/>
      <c r="G50" s="432"/>
      <c r="H50" s="432"/>
      <c r="I50" s="432"/>
      <c r="J50" s="432"/>
      <c r="K50" s="432"/>
      <c r="L50" s="432"/>
      <c r="M50" s="432"/>
      <c r="N50" s="433"/>
    </row>
  </sheetData>
  <sheetProtection sheet="1" objects="1" scenarios="1"/>
  <mergeCells count="97">
    <mergeCell ref="P12:S12"/>
    <mergeCell ref="E12:F12"/>
    <mergeCell ref="I12:J12"/>
    <mergeCell ref="K13:L13"/>
    <mergeCell ref="K14:L14"/>
    <mergeCell ref="P15:Q15"/>
    <mergeCell ref="K23:M23"/>
    <mergeCell ref="G25:M25"/>
    <mergeCell ref="E22:F22"/>
    <mergeCell ref="E23:F23"/>
    <mergeCell ref="G23:I23"/>
    <mergeCell ref="G22:I22"/>
    <mergeCell ref="C2:M2"/>
    <mergeCell ref="E45:F45"/>
    <mergeCell ref="G45:I45"/>
    <mergeCell ref="K45:M45"/>
    <mergeCell ref="C30:D30"/>
    <mergeCell ref="I30:J30"/>
    <mergeCell ref="E30:F30"/>
    <mergeCell ref="E39:F39"/>
    <mergeCell ref="I29:M29"/>
    <mergeCell ref="C35:D35"/>
    <mergeCell ref="C36:D36"/>
    <mergeCell ref="C29:F29"/>
    <mergeCell ref="C11:F11"/>
    <mergeCell ref="I11:M11"/>
    <mergeCell ref="C10:M10"/>
    <mergeCell ref="C28:M28"/>
    <mergeCell ref="E35:F35"/>
    <mergeCell ref="E36:F36"/>
    <mergeCell ref="E37:F37"/>
    <mergeCell ref="E38:F38"/>
    <mergeCell ref="E40:F40"/>
    <mergeCell ref="C31:D31"/>
    <mergeCell ref="E31:F31"/>
    <mergeCell ref="C32:D32"/>
    <mergeCell ref="C33:D33"/>
    <mergeCell ref="C34:D34"/>
    <mergeCell ref="E32:F32"/>
    <mergeCell ref="E33:F33"/>
    <mergeCell ref="E34:F34"/>
    <mergeCell ref="I31:J31"/>
    <mergeCell ref="I35:J35"/>
    <mergeCell ref="K35:M35"/>
    <mergeCell ref="K31:M31"/>
    <mergeCell ref="I32:J32"/>
    <mergeCell ref="K32:M32"/>
    <mergeCell ref="I33:J33"/>
    <mergeCell ref="K33:M33"/>
    <mergeCell ref="C44:M44"/>
    <mergeCell ref="C42:D42"/>
    <mergeCell ref="I42:J42"/>
    <mergeCell ref="I34:J34"/>
    <mergeCell ref="K34:M34"/>
    <mergeCell ref="K38:M38"/>
    <mergeCell ref="I36:J36"/>
    <mergeCell ref="K36:M36"/>
    <mergeCell ref="I37:J37"/>
    <mergeCell ref="C37:D37"/>
    <mergeCell ref="C38:D38"/>
    <mergeCell ref="K37:M37"/>
    <mergeCell ref="I38:J38"/>
    <mergeCell ref="C39:D39"/>
    <mergeCell ref="C40:D40"/>
    <mergeCell ref="C41:D41"/>
    <mergeCell ref="C48:F48"/>
    <mergeCell ref="G48:M48"/>
    <mergeCell ref="K42:M42"/>
    <mergeCell ref="P20:Q20"/>
    <mergeCell ref="P21:Q21"/>
    <mergeCell ref="P22:Q22"/>
    <mergeCell ref="E41:F41"/>
    <mergeCell ref="E42:F42"/>
    <mergeCell ref="G46:I46"/>
    <mergeCell ref="E46:F46"/>
    <mergeCell ref="K39:M39"/>
    <mergeCell ref="I40:J40"/>
    <mergeCell ref="K40:M40"/>
    <mergeCell ref="I41:J41"/>
    <mergeCell ref="K41:M41"/>
    <mergeCell ref="I39:J39"/>
    <mergeCell ref="P26:S31"/>
    <mergeCell ref="C12:D12"/>
    <mergeCell ref="P13:S14"/>
    <mergeCell ref="R15:S15"/>
    <mergeCell ref="C21:M21"/>
    <mergeCell ref="K17:L17"/>
    <mergeCell ref="K18:L18"/>
    <mergeCell ref="K12:L12"/>
    <mergeCell ref="K15:L15"/>
    <mergeCell ref="K16:L16"/>
    <mergeCell ref="R17:S17"/>
    <mergeCell ref="P17:Q17"/>
    <mergeCell ref="P18:Q18"/>
    <mergeCell ref="P19:Q19"/>
    <mergeCell ref="C25:F25"/>
    <mergeCell ref="K22:M22"/>
  </mergeCells>
  <dataValidations count="9">
    <dataValidation type="list" allowBlank="1" showInputMessage="1" showErrorMessage="1" promptTitle="Udgangspunkt for lokaleudgifter" prompt="_x000a_Herefter skal du indtaste de lokaleudgifter, der fremgår af jeres bevillingsmail. Bevillingsmailen er typisk fremsendt til jer i løbet af december måned året før bevillingsåret. " sqref="E30:F30" xr:uid="{77863574-CF04-443E-AF75-C7EC7D0514B2}">
      <formula1>"Vælg udgangspunkt, Bevilling 2020, Bevilling 2021, Bevilling 2022, Bevilling 2023, Bevilling 2024, Bevilling 2025"</formula1>
    </dataValidation>
    <dataValidation type="list" allowBlank="1" showInputMessage="1" showErrorMessage="1" sqref="M12" xr:uid="{DFC9C796-AD75-42A2-BAA0-FE089991DDF5}">
      <formula1>"Vælg måned,Januar,Februar,Marts,April,Maj,Juni,Juli,August,September,Oktober,November,December"</formula1>
    </dataValidation>
    <dataValidation type="list" allowBlank="1" showInputMessage="1" showErrorMessage="1" sqref="K30" xr:uid="{1FE7A03F-89B7-4A56-93D6-67DBA7EC551B}">
      <formula1>"Dag, 1.,2.,3.,4.,5.,6.,7.,8.,9.,10.,11.,12.,13.,14.,15.,16.,17.,18.,19.,20.,21.,22.,23.,24.,25.,26.,27.,28.,29.,30.,31."</formula1>
    </dataValidation>
    <dataValidation type="list" allowBlank="1" showInputMessage="1" showErrorMessage="1" sqref="M30" xr:uid="{9A68D739-E32B-47D5-A63C-8F6C0040C857}">
      <formula1>"År,2020,2021,2022,2023,2024, 2025"</formula1>
    </dataValidation>
    <dataValidation type="list" allowBlank="1" showInputMessage="1" showErrorMessage="1" sqref="L30" xr:uid="{081E1816-89D7-472E-8F83-048570EC42D1}">
      <formula1>"Måned,Januar,Februar,Marts,April,Maj,Juni,Juli,August,September,Oktober,November,December"</formula1>
    </dataValidation>
    <dataValidation type="list" allowBlank="1" showInputMessage="1" showErrorMessage="1" sqref="K12:L12" xr:uid="{AEF683D7-5040-4297-A9B3-A59673DA080F}">
      <formula1>"Vælg dag, 1.,2.,3.,4.,5.,6.,7.,8.,9.,10.,11.,12.,13.,14.,15.,16.,17.,18.,19.,20.,21.,22.,23.,24.,25.,26.,27.,28.,29.,30.,31."</formula1>
    </dataValidation>
    <dataValidation allowBlank="1" showInputMessage="1" showErrorMessage="1" prompt="Må ikke være minusbeløb" sqref="K40:M40 E40:F40" xr:uid="{9049C7A4-B9B9-4745-8D32-99E849F451D1}"/>
    <dataValidation type="list" allowBlank="1" showInputMessage="1" showErrorMessage="1" sqref="R15:S15" xr:uid="{88681DF0-4C36-4803-94C0-D91F981D498D}">
      <formula1>"2018,2019,2020,2021,2022,2023,2024,2025,2026,2027,2028,2029,2030"</formula1>
    </dataValidation>
    <dataValidation type="list" allowBlank="1" showInputMessage="1" showErrorMessage="1" promptTitle="Udgangspunkt for medlemstal" prompt="_x000a_Du skal indtaste de medlemstal, der fremgår af jeres bevillingsmail. Bevillingsmailen er typisk fremsendt til jer i løbet af december måned året før bevillingsåret. " sqref="E12:F12" xr:uid="{91F8FBE1-1AC5-4492-8008-458DE8722EC9}">
      <formula1>"Vælg udgangspunkt, Bevilling 2020, Bevilling 2021, Bevilling 2022, Bevilling 2023, Bevilling 2024, Bevilling 2025"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D508C-28A9-4BDE-BD85-BC7B2C29B193}">
  <dimension ref="A1:F18"/>
  <sheetViews>
    <sheetView workbookViewId="0">
      <selection activeCell="D27" sqref="D27"/>
    </sheetView>
  </sheetViews>
  <sheetFormatPr defaultRowHeight="15" x14ac:dyDescent="0.25"/>
  <cols>
    <col min="1" max="1" width="15.85546875" customWidth="1"/>
    <col min="2" max="2" width="38.85546875" customWidth="1"/>
    <col min="3" max="3" width="34.85546875" customWidth="1"/>
    <col min="4" max="4" width="21.7109375" customWidth="1"/>
    <col min="5" max="5" width="14.85546875" customWidth="1"/>
    <col min="6" max="6" width="11.7109375" customWidth="1"/>
  </cols>
  <sheetData>
    <row r="1" spans="1:6" ht="22.5" x14ac:dyDescent="0.25">
      <c r="A1" s="481" t="s">
        <v>277</v>
      </c>
      <c r="B1" s="482"/>
      <c r="C1" s="482"/>
      <c r="D1" s="482"/>
      <c r="E1" s="482"/>
      <c r="F1" s="483"/>
    </row>
    <row r="2" spans="1:6" x14ac:dyDescent="0.25">
      <c r="A2" s="381" t="s">
        <v>179</v>
      </c>
      <c r="B2" s="80"/>
      <c r="C2" s="81"/>
      <c r="D2" s="81"/>
      <c r="E2" s="81"/>
      <c r="F2" s="382"/>
    </row>
    <row r="3" spans="1:6" x14ac:dyDescent="0.25">
      <c r="A3" s="383"/>
      <c r="B3" s="384"/>
      <c r="C3" s="60"/>
      <c r="D3" s="60"/>
      <c r="E3" s="60"/>
      <c r="F3" s="385"/>
    </row>
    <row r="4" spans="1:6" x14ac:dyDescent="0.25">
      <c r="A4" s="398" t="s">
        <v>114</v>
      </c>
      <c r="B4" s="102" t="s">
        <v>275</v>
      </c>
      <c r="C4" s="60"/>
      <c r="D4" s="60"/>
      <c r="E4" s="60"/>
      <c r="F4" s="385"/>
    </row>
    <row r="5" spans="1:6" x14ac:dyDescent="0.25">
      <c r="A5" s="398" t="s">
        <v>116</v>
      </c>
      <c r="B5" s="102" t="s">
        <v>276</v>
      </c>
      <c r="C5" s="60"/>
      <c r="D5" s="60"/>
      <c r="E5" s="60"/>
      <c r="F5" s="385"/>
    </row>
    <row r="6" spans="1:6" x14ac:dyDescent="0.25">
      <c r="A6" s="399"/>
      <c r="B6" s="587"/>
      <c r="C6" s="587"/>
      <c r="D6" s="587"/>
      <c r="E6" s="587"/>
      <c r="F6" s="385"/>
    </row>
    <row r="7" spans="1:6" x14ac:dyDescent="0.25">
      <c r="A7" s="399"/>
      <c r="B7" s="587"/>
      <c r="C7" s="587"/>
      <c r="D7" s="587"/>
      <c r="E7" s="587"/>
      <c r="F7" s="385"/>
    </row>
    <row r="8" spans="1:6" x14ac:dyDescent="0.25">
      <c r="A8" s="518"/>
      <c r="B8" s="519"/>
      <c r="C8" s="519"/>
      <c r="D8" s="519"/>
      <c r="E8" s="519"/>
      <c r="F8" s="387"/>
    </row>
    <row r="9" spans="1:6" ht="15.75" thickBot="1" x14ac:dyDescent="0.3">
      <c r="A9" s="360"/>
      <c r="B9" s="4"/>
      <c r="C9" s="4"/>
      <c r="D9" s="4"/>
      <c r="E9" s="4"/>
      <c r="F9" s="366"/>
    </row>
    <row r="10" spans="1:6" ht="15.75" thickBot="1" x14ac:dyDescent="0.3">
      <c r="A10" s="360"/>
      <c r="B10" s="148" t="s">
        <v>101</v>
      </c>
      <c r="C10" s="195" t="s">
        <v>213</v>
      </c>
      <c r="D10" s="35"/>
      <c r="E10" s="35"/>
      <c r="F10" s="390"/>
    </row>
    <row r="11" spans="1:6" ht="15.75" thickBot="1" x14ac:dyDescent="0.3">
      <c r="A11" s="360"/>
      <c r="B11" s="194" t="s">
        <v>272</v>
      </c>
      <c r="C11" s="437">
        <v>0</v>
      </c>
      <c r="D11" s="35"/>
      <c r="E11" s="35"/>
      <c r="F11" s="391"/>
    </row>
    <row r="12" spans="1:6" ht="15.75" thickBot="1" x14ac:dyDescent="0.3">
      <c r="A12" s="360"/>
      <c r="B12" s="196" t="s">
        <v>273</v>
      </c>
      <c r="C12" s="437">
        <v>0</v>
      </c>
      <c r="D12" s="35"/>
      <c r="E12" s="35"/>
      <c r="F12" s="391"/>
    </row>
    <row r="13" spans="1:6" x14ac:dyDescent="0.25">
      <c r="A13" s="360"/>
      <c r="B13" s="196" t="s">
        <v>274</v>
      </c>
      <c r="C13" s="119">
        <f>C11*C12</f>
        <v>0</v>
      </c>
      <c r="D13" s="35"/>
      <c r="E13" s="35"/>
      <c r="F13" s="391"/>
    </row>
    <row r="14" spans="1:6" ht="15.75" thickBot="1" x14ac:dyDescent="0.3">
      <c r="A14" s="360"/>
      <c r="B14" s="445"/>
      <c r="C14" s="446"/>
      <c r="D14" s="35"/>
      <c r="E14" s="35"/>
      <c r="F14" s="391"/>
    </row>
    <row r="15" spans="1:6" ht="15.75" thickBot="1" x14ac:dyDescent="0.3">
      <c r="A15" s="360"/>
      <c r="B15" s="447" t="s">
        <v>65</v>
      </c>
      <c r="C15" s="112">
        <f>C13*0.8</f>
        <v>0</v>
      </c>
      <c r="D15" s="35"/>
      <c r="E15" s="35"/>
      <c r="F15" s="391"/>
    </row>
    <row r="16" spans="1:6" x14ac:dyDescent="0.25">
      <c r="A16" s="360"/>
      <c r="B16" s="125"/>
      <c r="C16" s="126"/>
      <c r="D16" s="35"/>
      <c r="E16" s="35"/>
      <c r="F16" s="391"/>
    </row>
    <row r="17" spans="1:6" x14ac:dyDescent="0.25">
      <c r="A17" s="360"/>
      <c r="B17" s="125"/>
      <c r="C17" s="126"/>
      <c r="D17" s="35"/>
      <c r="E17" s="35"/>
      <c r="F17" s="391"/>
    </row>
    <row r="18" spans="1:6" x14ac:dyDescent="0.25">
      <c r="A18" s="360"/>
      <c r="B18" s="35"/>
      <c r="C18" s="34"/>
      <c r="D18" s="67"/>
      <c r="E18" s="52"/>
      <c r="F18" s="391"/>
    </row>
  </sheetData>
  <sheetProtection algorithmName="SHA-512" hashValue="SD4jkwJ1u4iQIv8di8C2steM2zq2uNH/0G9EYVihouXOHmV/P6zkQRumTlsmni17yxPLcx9lI8L/FEaszxEL3w==" saltValue="Mw9EQcuaAMGzGnE7h7pxyA==" spinCount="100000" sheet="1" objects="1" scenarios="1"/>
  <mergeCells count="3">
    <mergeCell ref="A1:F1"/>
    <mergeCell ref="B6:E7"/>
    <mergeCell ref="A8:E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6B3825D1096C24F8521DE5942CC7A0F" ma:contentTypeVersion="11" ma:contentTypeDescription="Opret et nyt dokument." ma:contentTypeScope="" ma:versionID="ea7b564c231481241ee520042401df6f">
  <xsd:schema xmlns:xsd="http://www.w3.org/2001/XMLSchema" xmlns:xs="http://www.w3.org/2001/XMLSchema" xmlns:p="http://schemas.microsoft.com/office/2006/metadata/properties" xmlns:ns3="aa1b58cc-175e-482a-9d9f-b8d893b3f59f" xmlns:ns4="0f6cf9ff-b290-4587-9b54-7b02f2a30c15" targetNamespace="http://schemas.microsoft.com/office/2006/metadata/properties" ma:root="true" ma:fieldsID="b0609144e16eff942ccaa70e96819cf1" ns3:_="" ns4:_="">
    <xsd:import namespace="aa1b58cc-175e-482a-9d9f-b8d893b3f59f"/>
    <xsd:import namespace="0f6cf9ff-b290-4587-9b54-7b02f2a30c1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1b58cc-175e-482a-9d9f-b8d893b3f5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6cf9ff-b290-4587-9b54-7b02f2a30c1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værdi for deling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EF17E0-2CF7-459F-9DCD-12AA5AE3A1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3CD9FD-0D6F-4C7E-B992-B40E12DAEB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1b58cc-175e-482a-9d9f-b8d893b3f59f"/>
    <ds:schemaRef ds:uri="0f6cf9ff-b290-4587-9b54-7b02f2a30c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7EE3FC-35D6-41DB-A4C5-CEE1507EB78E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aa1b58cc-175e-482a-9d9f-b8d893b3f59f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0f6cf9ff-b290-4587-9b54-7b02f2a30c1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9</vt:i4>
      </vt:variant>
      <vt:variant>
        <vt:lpstr>Navngivne områder</vt:lpstr>
      </vt:variant>
      <vt:variant>
        <vt:i4>2</vt:i4>
      </vt:variant>
    </vt:vector>
  </HeadingPairs>
  <TitlesOfParts>
    <vt:vector size="11" baseType="lpstr">
      <vt:lpstr>Info</vt:lpstr>
      <vt:lpstr>Vejledning</vt:lpstr>
      <vt:lpstr>1) Oversigtsfane</vt:lpstr>
      <vt:lpstr>2) Medlemstilskud</vt:lpstr>
      <vt:lpstr>3) Lokaletilskud 65%</vt:lpstr>
      <vt:lpstr>4) Lokaletilskud 100%</vt:lpstr>
      <vt:lpstr>5) Hyttetilskud</vt:lpstr>
      <vt:lpstr>7) Ændring i tilskudsgrundlag</vt:lpstr>
      <vt:lpstr>8) Ledertilskud</vt:lpstr>
      <vt:lpstr>'1) Oversigtsfane'!Udskriftsområde</vt:lpstr>
      <vt:lpstr>'2) Medlemstilskud'!Udskriftsområde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Snorre Kirchheiner Mørch</dc:creator>
  <cp:lastModifiedBy>Peder Stig Andersen</cp:lastModifiedBy>
  <cp:lastPrinted>2021-11-08T08:57:09Z</cp:lastPrinted>
  <dcterms:created xsi:type="dcterms:W3CDTF">2019-10-02T09:14:12Z</dcterms:created>
  <dcterms:modified xsi:type="dcterms:W3CDTF">2024-08-18T15:36:56Z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0x01010056B3825D1096C24F8521DE5942CC7A0F</vt:lpwstr>
  </property>
  <property fmtid="{D5CDD505-2E9C-101B-9397-08002B2CF9AE}" pid="3" name="BackOfficeType">
    <vt:lpwstr>growBusiness Solutions</vt:lpwstr>
  </property>
  <property fmtid="{D5CDD505-2E9C-101B-9397-08002B2CF9AE}" pid="4" name="Server">
    <vt:lpwstr>kkedoc4:8080</vt:lpwstr>
  </property>
  <property fmtid="{D5CDD505-2E9C-101B-9397-08002B2CF9AE}" pid="5" name="Protocol">
    <vt:lpwstr>off</vt:lpwstr>
  </property>
  <property fmtid="{D5CDD505-2E9C-101B-9397-08002B2CF9AE}" pid="6" name="Site">
    <vt:lpwstr>/view.aspx</vt:lpwstr>
  </property>
  <property fmtid="{D5CDD505-2E9C-101B-9397-08002B2CF9AE}" pid="7" name="FileID">
    <vt:lpwstr>34194561</vt:lpwstr>
  </property>
  <property fmtid="{D5CDD505-2E9C-101B-9397-08002B2CF9AE}" pid="8" name="VerID">
    <vt:lpwstr>0</vt:lpwstr>
  </property>
  <property fmtid="{D5CDD505-2E9C-101B-9397-08002B2CF9AE}" pid="9" name="FilePath">
    <vt:lpwstr>\\KK-edoc-FIL01\eDocUsers\work\kk\d64e</vt:lpwstr>
  </property>
  <property fmtid="{D5CDD505-2E9C-101B-9397-08002B2CF9AE}" pid="10" name="FileName">
    <vt:lpwstr>2017-0080331-4 Tilskudsberegner for 2018, 2019 og 2020 34194561_23572065_0.XLSX</vt:lpwstr>
  </property>
  <property fmtid="{D5CDD505-2E9C-101B-9397-08002B2CF9AE}" pid="11" name="FullFileName">
    <vt:lpwstr>\\KK-edoc-FIL01\eDocUsers\work\kk\d64e\2017-0080331-4 Tilskudsberegner for 2018, 2019 og 2020 34194561_23572065_0.XLSX</vt:lpwstr>
  </property>
  <property fmtid="{D5CDD505-2E9C-101B-9397-08002B2CF9AE}" pid="12" name="CloudStatistics_StoryID">
    <vt:lpwstr>1d4cc9da-7ed0-45c1-95e0-f71244daecaa</vt:lpwstr>
  </property>
</Properties>
</file>